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F:\MIS DOCUMENTOS\Desktop\CienciasNaturales\fuentes\contenidos\grado07\guion12\"/>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extLst>
    <ext xmlns:mx="http://schemas.microsoft.com/office/mac/excel/2008/main" uri="{7523E5D3-25F3-A5E0-1632-64F254C22452}">
      <mx:ArchID Flags="2"/>
    </ext>
  </extLst>
</workbook>
</file>

<file path=xl/calcChain.xml><?xml version="1.0" encoding="utf-8"?>
<calcChain xmlns="http://schemas.openxmlformats.org/spreadsheetml/2006/main">
  <c r="I28" i="1" l="1"/>
  <c r="H28" i="1" s="1"/>
  <c r="F28" i="1"/>
  <c r="G28" i="1" s="1"/>
  <c r="C28" i="1"/>
  <c r="I23" i="1"/>
  <c r="I16" i="1"/>
  <c r="C16" i="1"/>
  <c r="I13" i="1"/>
  <c r="C13" i="1"/>
  <c r="C27" i="1" l="1"/>
  <c r="C26" i="1"/>
  <c r="C25" i="1"/>
  <c r="A10" i="1"/>
  <c r="A11" i="1" s="1"/>
  <c r="C14" i="1"/>
  <c r="A30" i="1"/>
  <c r="A31" i="1"/>
  <c r="A32" i="1"/>
  <c r="A33" i="1"/>
  <c r="I11" i="1"/>
  <c r="H11" i="1" s="1"/>
  <c r="I12" i="1"/>
  <c r="I15" i="1"/>
  <c r="I17" i="1"/>
  <c r="I18" i="1"/>
  <c r="I19" i="1"/>
  <c r="I20" i="1"/>
  <c r="I21" i="1"/>
  <c r="H21" i="1" s="1"/>
  <c r="I22" i="1"/>
  <c r="H22" i="1" s="1"/>
  <c r="H23" i="1"/>
  <c r="I24" i="1"/>
  <c r="I25" i="1"/>
  <c r="H25" i="1" s="1"/>
  <c r="I26" i="1"/>
  <c r="H26" i="1" s="1"/>
  <c r="I27" i="1"/>
  <c r="H27" i="1" s="1"/>
  <c r="I29" i="1"/>
  <c r="I30" i="1"/>
  <c r="H30" i="1" s="1"/>
  <c r="I31" i="1"/>
  <c r="H31" i="1" s="1"/>
  <c r="I32" i="1"/>
  <c r="H32" i="1" s="1"/>
  <c r="I33" i="1"/>
  <c r="H33" i="1" s="1"/>
  <c r="I34" i="1"/>
  <c r="H34" i="1" s="1"/>
  <c r="I35" i="1"/>
  <c r="H35" i="1" s="1"/>
  <c r="I36" i="1"/>
  <c r="H36" i="1" s="1"/>
  <c r="I37" i="1"/>
  <c r="H37" i="1" s="1"/>
  <c r="I38" i="1"/>
  <c r="H38" i="1" s="1"/>
  <c r="I39" i="1"/>
  <c r="H39" i="1" s="1"/>
  <c r="I40" i="1"/>
  <c r="H40" i="1" s="1"/>
  <c r="I41" i="1"/>
  <c r="I42" i="1"/>
  <c r="H42" i="1" s="1"/>
  <c r="I43" i="1"/>
  <c r="H43" i="1" s="1"/>
  <c r="I44" i="1"/>
  <c r="H44" i="1" s="1"/>
  <c r="I45" i="1"/>
  <c r="I46" i="1"/>
  <c r="H46" i="1" s="1"/>
  <c r="I47" i="1"/>
  <c r="H47" i="1" s="1"/>
  <c r="I48" i="1"/>
  <c r="H48" i="1" s="1"/>
  <c r="I49" i="1"/>
  <c r="H49" i="1" s="1"/>
  <c r="I50" i="1"/>
  <c r="H50" i="1" s="1"/>
  <c r="I51" i="1"/>
  <c r="H51" i="1" s="1"/>
  <c r="I52" i="1"/>
  <c r="H52" i="1" s="1"/>
  <c r="I53" i="1"/>
  <c r="H53" i="1" s="1"/>
  <c r="I54" i="1"/>
  <c r="H54" i="1" s="1"/>
  <c r="I55" i="1"/>
  <c r="H55" i="1" s="1"/>
  <c r="I56" i="1"/>
  <c r="H56" i="1" s="1"/>
  <c r="I57" i="1"/>
  <c r="I58" i="1"/>
  <c r="H58" i="1" s="1"/>
  <c r="I59" i="1"/>
  <c r="H59" i="1" s="1"/>
  <c r="I60" i="1"/>
  <c r="H60" i="1" s="1"/>
  <c r="I61" i="1"/>
  <c r="I62" i="1"/>
  <c r="H62" i="1" s="1"/>
  <c r="I63" i="1"/>
  <c r="H63" i="1" s="1"/>
  <c r="I64" i="1"/>
  <c r="H64" i="1" s="1"/>
  <c r="I65" i="1"/>
  <c r="H65" i="1" s="1"/>
  <c r="I66" i="1"/>
  <c r="H66" i="1" s="1"/>
  <c r="I67" i="1"/>
  <c r="H67" i="1" s="1"/>
  <c r="I68" i="1"/>
  <c r="H68" i="1" s="1"/>
  <c r="I69" i="1"/>
  <c r="H69" i="1" s="1"/>
  <c r="I70" i="1"/>
  <c r="H70" i="1" s="1"/>
  <c r="I71" i="1"/>
  <c r="H71" i="1" s="1"/>
  <c r="I72" i="1"/>
  <c r="H72" i="1" s="1"/>
  <c r="I73" i="1"/>
  <c r="I74" i="1"/>
  <c r="H74" i="1" s="1"/>
  <c r="I75" i="1"/>
  <c r="H75" i="1" s="1"/>
  <c r="I76" i="1"/>
  <c r="H76" i="1" s="1"/>
  <c r="I77" i="1"/>
  <c r="I78" i="1"/>
  <c r="H78" i="1" s="1"/>
  <c r="I79" i="1"/>
  <c r="H79" i="1" s="1"/>
  <c r="I80" i="1"/>
  <c r="H80" i="1" s="1"/>
  <c r="I81" i="1"/>
  <c r="H81" i="1" s="1"/>
  <c r="I82" i="1"/>
  <c r="H82" i="1" s="1"/>
  <c r="I83" i="1"/>
  <c r="H83" i="1" s="1"/>
  <c r="I84" i="1"/>
  <c r="H84" i="1" s="1"/>
  <c r="I85" i="1"/>
  <c r="H85" i="1" s="1"/>
  <c r="I86" i="1"/>
  <c r="H86" i="1" s="1"/>
  <c r="I87" i="1"/>
  <c r="H87" i="1" s="1"/>
  <c r="I88" i="1"/>
  <c r="H88" i="1" s="1"/>
  <c r="I89" i="1"/>
  <c r="I90" i="1"/>
  <c r="H90" i="1" s="1"/>
  <c r="I91" i="1"/>
  <c r="H91" i="1" s="1"/>
  <c r="I92" i="1"/>
  <c r="H92" i="1" s="1"/>
  <c r="I93" i="1"/>
  <c r="I94" i="1"/>
  <c r="H94" i="1" s="1"/>
  <c r="I95" i="1"/>
  <c r="H95" i="1" s="1"/>
  <c r="I96" i="1"/>
  <c r="H96" i="1" s="1"/>
  <c r="I97" i="1"/>
  <c r="H97" i="1" s="1"/>
  <c r="I98" i="1"/>
  <c r="H98" i="1" s="1"/>
  <c r="I99" i="1"/>
  <c r="H99" i="1" s="1"/>
  <c r="I100" i="1"/>
  <c r="H100" i="1" s="1"/>
  <c r="I101" i="1"/>
  <c r="H101" i="1" s="1"/>
  <c r="I102" i="1"/>
  <c r="H102" i="1" s="1"/>
  <c r="I103" i="1"/>
  <c r="H103" i="1" s="1"/>
  <c r="I104" i="1"/>
  <c r="H104" i="1" s="1"/>
  <c r="I105" i="1"/>
  <c r="I106" i="1"/>
  <c r="H106" i="1" s="1"/>
  <c r="I107" i="1"/>
  <c r="H107" i="1" s="1"/>
  <c r="I108" i="1"/>
  <c r="H108" i="1" s="1"/>
  <c r="I109" i="1"/>
  <c r="I110" i="1"/>
  <c r="H110" i="1" s="1"/>
  <c r="I111" i="1"/>
  <c r="H111" i="1" s="1"/>
  <c r="I10" i="1"/>
  <c r="H10" i="1" s="1"/>
  <c r="H24" i="1"/>
  <c r="H29" i="1"/>
  <c r="H41" i="1"/>
  <c r="H45" i="1"/>
  <c r="H57" i="1"/>
  <c r="H61" i="1"/>
  <c r="H73" i="1"/>
  <c r="H77" i="1"/>
  <c r="H89" i="1"/>
  <c r="H93" i="1"/>
  <c r="H105" i="1"/>
  <c r="H109" i="1"/>
  <c r="F21" i="1"/>
  <c r="G21" i="1" s="1"/>
  <c r="F22" i="1"/>
  <c r="G22" i="1" s="1"/>
  <c r="F23" i="1"/>
  <c r="G23" i="1" s="1"/>
  <c r="F24" i="1"/>
  <c r="G24" i="1" s="1"/>
  <c r="F25" i="1"/>
  <c r="G25" i="1" s="1"/>
  <c r="F26" i="1"/>
  <c r="G26" i="1" s="1"/>
  <c r="F27" i="1"/>
  <c r="G27" i="1" s="1"/>
  <c r="F29" i="1"/>
  <c r="G29" i="1" s="1"/>
  <c r="F30" i="1"/>
  <c r="G30" i="1" s="1"/>
  <c r="F31" i="1"/>
  <c r="G31" i="1" s="1"/>
  <c r="F32" i="1"/>
  <c r="G32" i="1" s="1"/>
  <c r="F33" i="1"/>
  <c r="G33" i="1" s="1"/>
  <c r="F34" i="1"/>
  <c r="G34" i="1" s="1"/>
  <c r="F35" i="1"/>
  <c r="G35" i="1" s="1"/>
  <c r="F36" i="1"/>
  <c r="G36" i="1" s="1"/>
  <c r="F37" i="1"/>
  <c r="G37" i="1" s="1"/>
  <c r="F38" i="1"/>
  <c r="G38" i="1" s="1"/>
  <c r="F39" i="1"/>
  <c r="G39" i="1" s="1"/>
  <c r="F40" i="1"/>
  <c r="G40" i="1" s="1"/>
  <c r="F41" i="1"/>
  <c r="G41" i="1" s="1"/>
  <c r="F42" i="1"/>
  <c r="G42" i="1" s="1"/>
  <c r="F43" i="1"/>
  <c r="G43" i="1" s="1"/>
  <c r="F44" i="1"/>
  <c r="G44" i="1" s="1"/>
  <c r="F45" i="1"/>
  <c r="G45" i="1" s="1"/>
  <c r="F46" i="1"/>
  <c r="G46" i="1" s="1"/>
  <c r="F47" i="1"/>
  <c r="G47" i="1" s="1"/>
  <c r="F48" i="1"/>
  <c r="G48" i="1" s="1"/>
  <c r="F49" i="1"/>
  <c r="G49" i="1" s="1"/>
  <c r="F50" i="1"/>
  <c r="G50" i="1" s="1"/>
  <c r="F51" i="1"/>
  <c r="G51" i="1" s="1"/>
  <c r="F52" i="1"/>
  <c r="G52" i="1" s="1"/>
  <c r="F53" i="1"/>
  <c r="G53" i="1" s="1"/>
  <c r="F54" i="1"/>
  <c r="G54" i="1" s="1"/>
  <c r="F55" i="1"/>
  <c r="G55" i="1" s="1"/>
  <c r="F56" i="1"/>
  <c r="G56" i="1" s="1"/>
  <c r="F57" i="1"/>
  <c r="G57" i="1" s="1"/>
  <c r="F58" i="1"/>
  <c r="G58" i="1" s="1"/>
  <c r="F59" i="1"/>
  <c r="G59" i="1" s="1"/>
  <c r="F60" i="1"/>
  <c r="G60" i="1" s="1"/>
  <c r="F61" i="1"/>
  <c r="G61" i="1" s="1"/>
  <c r="F62" i="1"/>
  <c r="G62" i="1" s="1"/>
  <c r="F63" i="1"/>
  <c r="G63" i="1" s="1"/>
  <c r="F64" i="1"/>
  <c r="G64" i="1" s="1"/>
  <c r="F65" i="1"/>
  <c r="G65" i="1" s="1"/>
  <c r="F66" i="1"/>
  <c r="G66" i="1" s="1"/>
  <c r="F67" i="1"/>
  <c r="G67" i="1" s="1"/>
  <c r="F68" i="1"/>
  <c r="G68" i="1" s="1"/>
  <c r="F69" i="1"/>
  <c r="G69" i="1" s="1"/>
  <c r="F70" i="1"/>
  <c r="G70" i="1" s="1"/>
  <c r="F71" i="1"/>
  <c r="G71" i="1" s="1"/>
  <c r="F72" i="1"/>
  <c r="G72" i="1" s="1"/>
  <c r="F73" i="1"/>
  <c r="G73" i="1" s="1"/>
  <c r="F74" i="1"/>
  <c r="G74" i="1" s="1"/>
  <c r="F75" i="1"/>
  <c r="G75" i="1" s="1"/>
  <c r="F76" i="1"/>
  <c r="G76" i="1" s="1"/>
  <c r="F77" i="1"/>
  <c r="G77" i="1" s="1"/>
  <c r="F78" i="1"/>
  <c r="G78" i="1" s="1"/>
  <c r="F79" i="1"/>
  <c r="G79" i="1" s="1"/>
  <c r="F80" i="1"/>
  <c r="G80" i="1" s="1"/>
  <c r="F81" i="1"/>
  <c r="G81" i="1" s="1"/>
  <c r="F82" i="1"/>
  <c r="G82" i="1" s="1"/>
  <c r="F83" i="1"/>
  <c r="G83" i="1" s="1"/>
  <c r="F84" i="1"/>
  <c r="G84" i="1" s="1"/>
  <c r="F85" i="1"/>
  <c r="G85" i="1" s="1"/>
  <c r="F86" i="1"/>
  <c r="G86" i="1" s="1"/>
  <c r="F87" i="1"/>
  <c r="G87" i="1" s="1"/>
  <c r="F88" i="1"/>
  <c r="G88" i="1" s="1"/>
  <c r="F89" i="1"/>
  <c r="G89" i="1" s="1"/>
  <c r="F90" i="1"/>
  <c r="G90" i="1" s="1"/>
  <c r="F91" i="1"/>
  <c r="G91" i="1" s="1"/>
  <c r="F92" i="1"/>
  <c r="G92" i="1" s="1"/>
  <c r="F93" i="1"/>
  <c r="G93" i="1" s="1"/>
  <c r="F94" i="1"/>
  <c r="G94" i="1" s="1"/>
  <c r="F95" i="1"/>
  <c r="G95" i="1" s="1"/>
  <c r="F96" i="1"/>
  <c r="G96" i="1" s="1"/>
  <c r="F97" i="1"/>
  <c r="G97" i="1" s="1"/>
  <c r="F98" i="1"/>
  <c r="G98" i="1" s="1"/>
  <c r="F99" i="1"/>
  <c r="G99" i="1" s="1"/>
  <c r="F100" i="1"/>
  <c r="G100" i="1" s="1"/>
  <c r="F101" i="1"/>
  <c r="G101" i="1" s="1"/>
  <c r="F102" i="1"/>
  <c r="G102" i="1" s="1"/>
  <c r="F103" i="1"/>
  <c r="G103" i="1" s="1"/>
  <c r="F104" i="1"/>
  <c r="G104" i="1" s="1"/>
  <c r="F105" i="1"/>
  <c r="G105" i="1" s="1"/>
  <c r="F106" i="1"/>
  <c r="G106" i="1" s="1"/>
  <c r="F107" i="1"/>
  <c r="G107" i="1" s="1"/>
  <c r="F108" i="1"/>
  <c r="G108" i="1" s="1"/>
  <c r="F109" i="1"/>
  <c r="G109" i="1" s="1"/>
  <c r="F110" i="1"/>
  <c r="G110" i="1" s="1"/>
  <c r="F111" i="1"/>
  <c r="G111" i="1" s="1"/>
  <c r="F10" i="1"/>
  <c r="G10" i="1" s="1"/>
  <c r="C11" i="1"/>
  <c r="C12" i="1"/>
  <c r="C15" i="1"/>
  <c r="C17" i="1"/>
  <c r="C18" i="1"/>
  <c r="C19" i="1"/>
  <c r="C20" i="1"/>
  <c r="C21" i="1"/>
  <c r="C22" i="1"/>
  <c r="C23" i="1"/>
  <c r="C24" i="1"/>
  <c r="C10" i="1"/>
  <c r="F5" i="1"/>
  <c r="I21" i="2"/>
  <c r="D17" i="2" s="1"/>
  <c r="D18" i="2" s="1"/>
  <c r="K45" i="2"/>
  <c r="H21" i="2"/>
  <c r="J21" i="2"/>
  <c r="F11" i="1" l="1"/>
  <c r="G11" i="1" s="1"/>
  <c r="A12" i="1"/>
  <c r="A13" i="1" s="1"/>
  <c r="D5" i="2"/>
  <c r="D7" i="2" s="1"/>
  <c r="H13" i="1" l="1"/>
  <c r="F13" i="1"/>
  <c r="G13" i="1" s="1"/>
  <c r="A14" i="1"/>
  <c r="H12" i="1"/>
  <c r="F12" i="1"/>
  <c r="G12" i="1" s="1"/>
  <c r="A15" i="1" l="1"/>
  <c r="A16" i="1" s="1"/>
  <c r="F14" i="1"/>
  <c r="G14" i="1" s="1"/>
  <c r="H14" i="1"/>
  <c r="A17" i="1" l="1"/>
  <c r="H16" i="1"/>
  <c r="F16" i="1"/>
  <c r="G16" i="1" s="1"/>
  <c r="H15" i="1"/>
  <c r="F15" i="1"/>
  <c r="G15" i="1" s="1"/>
  <c r="A18" i="1" l="1"/>
  <c r="F17" i="1"/>
  <c r="G17" i="1" s="1"/>
  <c r="H17" i="1"/>
  <c r="F18" i="1" l="1"/>
  <c r="G18" i="1" s="1"/>
  <c r="H18" i="1"/>
  <c r="F19" i="1" l="1"/>
  <c r="G19" i="1" s="1"/>
  <c r="H19" i="1"/>
  <c r="H20" i="1" l="1"/>
  <c r="F20" i="1"/>
  <c r="G20" i="1" s="1"/>
</calcChain>
</file>

<file path=xl/sharedStrings.xml><?xml version="1.0" encoding="utf-8"?>
<sst xmlns="http://schemas.openxmlformats.org/spreadsheetml/2006/main" count="304" uniqueCount="195">
  <si>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</si>
  <si>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</si>
  <si>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</si>
  <si>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</si>
  <si>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</si>
  <si>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</si>
  <si>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</si>
  <si>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</si>
  <si>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</si>
  <si>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</si>
  <si>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</si>
  <si>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</si>
  <si>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</si>
  <si>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</si>
  <si>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</si>
  <si>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</si>
  <si>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</si>
  <si>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</si>
  <si>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</si>
  <si>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</si>
  <si>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</si>
  <si>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</si>
  <si>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</si>
  <si>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</si>
  <si>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</si>
  <si>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</si>
  <si>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</si>
  <si>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</si>
  <si>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</si>
  <si>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</si>
  <si>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</si>
  <si>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</si>
  <si>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</si>
  <si>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</si>
  <si>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</si>
  <si>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</si>
  <si>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</si>
  <si>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</si>
  <si>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</si>
  <si>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</si>
  <si>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</si>
  <si>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</si>
  <si>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</si>
  <si>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</si>
  <si>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</si>
  <si>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</si>
  <si>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</si>
  <si>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</si>
  <si>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</si>
  <si>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</si>
  <si>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</si>
  <si>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</si>
  <si>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</si>
  <si>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</si>
  <si>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</si>
  <si>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</si>
  <si>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</si>
  <si>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</si>
  <si>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</si>
  <si>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</si>
  <si>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</si>
  <si>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</si>
  <si>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</si>
  <si>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</si>
  <si>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</si>
  <si>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</si>
  <si>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</si>
  <si>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</si>
  <si>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</si>
  <si>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</si>
  <si>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</si>
  <si>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</si>
  <si>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</si>
  <si>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</si>
  <si>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</si>
  <si>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</si>
  <si>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</si>
  <si>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</si>
  <si>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</si>
  <si>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</si>
  <si>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</si>
  <si>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</si>
  <si>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</si>
  <si>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</si>
  <si>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</si>
  <si>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</si>
  <si>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</si>
  <si>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</si>
  <si>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</si>
  <si>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</si>
  <si>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</si>
  <si>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</si>
  <si>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</si>
  <si>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</si>
  <si>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</si>
  <si>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</si>
  <si>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</si>
  <si>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</si>
  <si>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</si>
  <si>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</si>
  <si>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</si>
  <si>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</si>
  <si>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</si>
  <si>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</si>
  <si>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</si>
  <si>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</si>
  <si>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</si>
  <si>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</si>
  <si>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</si>
  <si>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</si>
  <si>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</si>
  <si>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</si>
  <si>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</si>
  <si>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</si>
  <si>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</si>
  <si>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</si>
  <si>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</si>
  <si>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</si>
  <si>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</si>
  <si>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</si>
  <si>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</si>
  <si>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</si>
  <si>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</si>
  <si>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</si>
  <si>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</si>
  <si>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</si>
  <si>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</si>
  <si>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</si>
  <si>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</si>
  <si>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</si>
  <si>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</si>
  <si>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</si>
  <si>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</si>
  <si>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</si>
  <si>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</si>
  <si>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</si>
  <si>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</si>
  <si>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</si>
  <si>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</si>
  <si>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</si>
  <si>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</si>
  <si>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</si>
  <si>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</si>
  <si>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</si>
  <si>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</si>
  <si>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Cuaderno de Estudio</t>
  </si>
  <si>
    <t>Fotografía</t>
  </si>
  <si>
    <t>Vertical</t>
  </si>
  <si>
    <t>Horizontal</t>
  </si>
  <si>
    <t>Ilustración</t>
  </si>
  <si>
    <t>IMG10</t>
  </si>
  <si>
    <t>IMG11</t>
  </si>
  <si>
    <t>IMG12</t>
  </si>
  <si>
    <t>IMG13</t>
  </si>
  <si>
    <t>Diana Pequetita García Rodríguez</t>
  </si>
  <si>
    <t xml:space="preserve">Imagen para construir. </t>
  </si>
  <si>
    <t>IMG14</t>
  </si>
  <si>
    <t>IMG15</t>
  </si>
  <si>
    <t>IMG16</t>
  </si>
  <si>
    <t>IMG17</t>
  </si>
  <si>
    <t>El universo y el sistema solar</t>
  </si>
  <si>
    <t>Los astros en el universo</t>
  </si>
  <si>
    <t>Big bang</t>
  </si>
  <si>
    <t>https://www.google.com.co/url?sa=i&amp;rct=j&amp;q=&amp;esrc=s&amp;source=images&amp;cd=&amp;cad=rja&amp;uact=8&amp;ved=0CAcQjRw&amp;url=http%3A%2F%2Fwww.chepins.com%2Ftag%2Fteoria-oscilante%2F&amp;ei=DdgiVaTsDIODsAXv7YC4Bg&amp;bvm=bv.89947451,d.b2w&amp;psig=AFQjCNGj0G69mUJuZ0hFgvyXIOjeAr5XWQ&amp;ust=1428433081971892</t>
  </si>
  <si>
    <t>Universo oscilatorio</t>
  </si>
  <si>
    <t>Materia visible</t>
  </si>
  <si>
    <t>Clasificación de las estrellas por tamaño y luminosidad.</t>
  </si>
  <si>
    <t>Los planetas del sistema solar.</t>
  </si>
  <si>
    <t>Satélites</t>
  </si>
  <si>
    <t>22773238/79773424</t>
  </si>
  <si>
    <t>Los cometas</t>
  </si>
  <si>
    <t>174676961/143069368</t>
  </si>
  <si>
    <t>Los asteroides</t>
  </si>
  <si>
    <t>Los meteoritos</t>
  </si>
  <si>
    <t>Universo</t>
  </si>
  <si>
    <t>Galaxias</t>
  </si>
  <si>
    <t>Cúmulos de galaxias</t>
  </si>
  <si>
    <t>Sistema solar</t>
  </si>
  <si>
    <t>traducir al español</t>
  </si>
  <si>
    <t>el sol</t>
  </si>
  <si>
    <t>La luna</t>
  </si>
  <si>
    <t xml:space="preserve">traducir al español </t>
  </si>
  <si>
    <t>La conquista del espacio</t>
  </si>
  <si>
    <t>CN_07_12_CO</t>
  </si>
  <si>
    <t>https://www.google.com.co/search?q=teoria+universo+estacionario&amp;espv=2&amp;biw=1600&amp;bih=799&amp;tbm=isch&amp;imgil=yaOUE385_Xve8M%253A%253B1ICO5sF37LB2oM%253Bhttps%25253A%25252F%25252Fgrupotdu2e.wordpress.com%25252Fteoria-del-universo-estacionario%25252F&amp;source=iu&amp;pf=m&amp;fir=yaOUE385_Xve8M%253A%252C1ICO5sF37LB2oM%252C_&amp;usg=__xuS5ESrW1_S6naw1VvCKY3ybZA8%3D&amp;ved=0CDIQyjdqFQoTCNbJgr3E28YCFYkkHgoduAcAyQ&amp;ei=-HqlVdbtF4nJeLiPgMgM#imgrc=V6snTlZq1EfzyM%3A&amp;usg=__xuS5ESrW1_S6naw1VvCKY3ybZA8%3D</t>
  </si>
  <si>
    <t>Universo estacionario</t>
  </si>
  <si>
    <t xml:space="preserve">Imágenes tomadas de internet.
http://www.romangordo.info/miscelan/astronom/constela/osma2_n.jpg
https://www.google.com.co/search?q=osa+mayor+y+menor&amp;espv=2&amp;biw=1600&amp;bih=799&amp;source=lnms&amp;tbm=isch&amp;sa=X&amp;ved=0CAYQ_AUoAWoVChMIz_iF7bTgxgIVQpUeCh3fKgP1#imgrc=SeCAjoaP23yVnM%3A
Imágenes tomadas de internet.
http://www.romangordo.info/miscelan/astronom/constela/osma2_n.jpg
https://www.google.com.co/search?q=osa+mayor+y+menor&amp;espv=2&amp;biw=1600&amp;bih=799&amp;source=lnms&amp;tbm=isch&amp;sa=X&amp;ved=0CAYQ_AUoAWoVChMIz_iF7bTgxgIVQpUeCh3fKgP1#imgrc=SeCAjoaP23yVnM%3A
</t>
  </si>
  <si>
    <t>las constelaciones</t>
  </si>
  <si>
    <t>El autor hallo esta fots en internet, es posible que sirvan images de este tipo de la osa mayor donse se muestre la union de las estrellas y sus nombres y se pueda hacer una comparación con la figura que parece formar</t>
  </si>
  <si>
    <t>IMG18</t>
  </si>
  <si>
    <t xml:space="preserve">125922590
151940573
</t>
  </si>
  <si>
    <t xml:space="preserve">197369948
133605620
202750024
</t>
  </si>
  <si>
    <t>IMG19</t>
  </si>
  <si>
    <t>Laika y el Sputnik 1</t>
  </si>
  <si>
    <t>IMG20</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</si>
</sst>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8"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1"/>
      <name val="Arial"/>
      <family val="2"/>
    </font>
    <font>
      <sz val="10"/>
      <color rgb="FF000000"/>
      <name val="Century Gothic"/>
      <family val="2"/>
    </font>
    <font>
      <sz val="11"/>
      <color theme="1"/>
      <name val="Arial"/>
      <family val="2"/>
    </font>
    <font>
      <sz val="11"/>
      <color theme="1"/>
      <name val="Century Gothic"/>
      <family val="2"/>
    </font>
    <font>
      <sz val="12"/>
      <color theme="1"/>
      <name val="Cambria"/>
      <family val="1"/>
    </font>
    <font>
      <sz val="12"/>
      <color rgb="FF333333"/>
      <name val="Arial"/>
      <family val="2"/>
    </font>
    <font>
      <sz val="12"/>
      <color rgb="FF000000"/>
      <name val="Arial"/>
      <family val="2"/>
    </font>
    <font>
      <sz val="11"/>
      <color rgb="FF333333"/>
      <name val="Arial"/>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9">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thin">
        <color auto="1"/>
      </top>
      <bottom/>
      <diagonal/>
    </border>
    <border>
      <left style="medium">
        <color rgb="FF000000"/>
      </left>
      <right style="medium">
        <color rgb="FF000000"/>
      </right>
      <top style="medium">
        <color rgb="FF000000"/>
      </top>
      <bottom style="medium">
        <color rgb="FF000000"/>
      </bottom>
      <diagonal/>
    </border>
    <border>
      <left style="medium">
        <color rgb="FF000000"/>
      </left>
      <right/>
      <top style="medium">
        <color rgb="FF000000"/>
      </top>
      <bottom style="medium">
        <color rgb="FF000000"/>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37">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6" fillId="0" borderId="5" xfId="0" applyFont="1" applyBorder="1" applyAlignment="1">
      <alignment horizontal="left" vertical="center"/>
    </xf>
    <xf numFmtId="0" fontId="6" fillId="0" borderId="5" xfId="0" applyFont="1" applyBorder="1" applyAlignment="1">
      <alignment horizontal="left"/>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20" fillId="0" borderId="0" xfId="0" applyFont="1" applyAlignment="1">
      <alignment horizontal="left" vertical="center" indent="4"/>
    </xf>
    <xf numFmtId="0" fontId="21" fillId="0" borderId="5" xfId="0" applyFont="1" applyBorder="1" applyAlignment="1">
      <alignment wrapText="1"/>
    </xf>
    <xf numFmtId="0" fontId="23" fillId="0" borderId="5" xfId="0" applyFont="1" applyBorder="1" applyAlignment="1">
      <alignment horizontal="center" vertical="center"/>
    </xf>
    <xf numFmtId="0" fontId="7" fillId="0" borderId="5" xfId="0" applyFont="1" applyFill="1" applyBorder="1" applyAlignment="1">
      <alignment vertical="center" wrapText="1"/>
    </xf>
    <xf numFmtId="0" fontId="20" fillId="0" borderId="0" xfId="0" applyFont="1" applyAlignment="1">
      <alignment vertical="center"/>
    </xf>
    <xf numFmtId="0" fontId="20" fillId="0" borderId="5" xfId="0" applyFont="1" applyBorder="1" applyAlignment="1">
      <alignment horizontal="center" vertical="center"/>
    </xf>
    <xf numFmtId="0" fontId="20" fillId="0" borderId="5" xfId="0" applyFont="1" applyBorder="1" applyAlignment="1">
      <alignment horizontal="center" vertical="center" wrapText="1"/>
    </xf>
    <xf numFmtId="0" fontId="12" fillId="0" borderId="5" xfId="0" applyFont="1" applyBorder="1" applyAlignment="1">
      <alignment horizontal="left" vertical="center" wrapText="1"/>
    </xf>
    <xf numFmtId="0" fontId="4" fillId="0" borderId="0" xfId="51" applyAlignment="1">
      <alignment vertical="center" wrapText="1"/>
    </xf>
    <xf numFmtId="0" fontId="20" fillId="0" borderId="36" xfId="0" applyFont="1" applyBorder="1" applyAlignment="1">
      <alignment horizontal="center" vertical="center"/>
    </xf>
    <xf numFmtId="0" fontId="20" fillId="0" borderId="5" xfId="0" applyFont="1" applyBorder="1" applyAlignment="1">
      <alignment vertical="center" wrapText="1"/>
    </xf>
    <xf numFmtId="0" fontId="22" fillId="0" borderId="5" xfId="0" applyFont="1" applyBorder="1" applyAlignment="1">
      <alignment vertical="center" wrapText="1"/>
    </xf>
    <xf numFmtId="0" fontId="22" fillId="0" borderId="0" xfId="0" applyFont="1" applyAlignment="1">
      <alignment vertical="center" wrapText="1"/>
    </xf>
    <xf numFmtId="0" fontId="20" fillId="0" borderId="0" xfId="0" applyFont="1" applyAlignment="1">
      <alignment horizontal="center" vertical="center" wrapText="1"/>
    </xf>
    <xf numFmtId="0" fontId="4" fillId="0" borderId="5" xfId="51" applyBorder="1" applyAlignment="1">
      <alignment vertical="center"/>
    </xf>
    <xf numFmtId="0" fontId="20" fillId="0" borderId="5" xfId="0" applyFont="1" applyBorder="1" applyAlignment="1">
      <alignment vertical="center"/>
    </xf>
    <xf numFmtId="0" fontId="22" fillId="0" borderId="5" xfId="0" applyFont="1" applyBorder="1" applyAlignment="1"/>
    <xf numFmtId="0" fontId="22" fillId="0" borderId="5" xfId="0" applyFont="1" applyBorder="1" applyAlignment="1">
      <alignment horizontal="center" vertical="center" wrapText="1"/>
    </xf>
    <xf numFmtId="0" fontId="22" fillId="0" borderId="5" xfId="0" applyFont="1" applyBorder="1" applyAlignment="1">
      <alignment vertical="top" wrapText="1"/>
    </xf>
    <xf numFmtId="0" fontId="22" fillId="0" borderId="5" xfId="0" applyFont="1" applyBorder="1" applyAlignment="1">
      <alignment vertical="center"/>
    </xf>
    <xf numFmtId="0" fontId="6" fillId="0" borderId="5" xfId="0" applyFont="1" applyBorder="1" applyAlignment="1">
      <alignment horizontal="center" vertical="center"/>
    </xf>
    <xf numFmtId="0" fontId="25" fillId="0" borderId="0" xfId="0" applyFont="1" applyAlignment="1">
      <alignment horizontal="left" vertical="center" wrapText="1"/>
    </xf>
    <xf numFmtId="0" fontId="24" fillId="0" borderId="0" xfId="0" applyFont="1" applyAlignment="1">
      <alignment horizontal="left" wrapText="1"/>
    </xf>
    <xf numFmtId="0" fontId="26" fillId="0" borderId="0" xfId="0" applyFont="1" applyAlignment="1">
      <alignment wrapText="1"/>
    </xf>
    <xf numFmtId="0" fontId="26" fillId="0" borderId="37" xfId="0" applyFont="1" applyBorder="1" applyAlignment="1">
      <alignment vertical="center" wrapText="1"/>
    </xf>
    <xf numFmtId="0" fontId="26" fillId="0" borderId="0" xfId="0" applyFont="1" applyAlignment="1">
      <alignment vertical="center"/>
    </xf>
    <xf numFmtId="0" fontId="0" fillId="0" borderId="5" xfId="0" applyBorder="1" applyAlignment="1">
      <alignment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0" fontId="26" fillId="0" borderId="0" xfId="0" applyFont="1" applyAlignment="1">
      <alignment horizontal="right" wrapText="1"/>
    </xf>
    <xf numFmtId="0" fontId="4" fillId="0" borderId="0" xfId="51" applyAlignment="1">
      <alignment horizontal="left" vertical="center" wrapText="1"/>
    </xf>
    <xf numFmtId="0" fontId="26" fillId="0" borderId="5" xfId="0" applyFont="1" applyBorder="1" applyAlignment="1">
      <alignment wrapText="1"/>
    </xf>
    <xf numFmtId="0" fontId="6" fillId="0" borderId="5" xfId="0" applyFont="1" applyBorder="1" applyAlignment="1">
      <alignment horizontal="left" vertical="center" wrapText="1"/>
    </xf>
    <xf numFmtId="0" fontId="26" fillId="0" borderId="38" xfId="0" applyFont="1" applyBorder="1" applyAlignment="1">
      <alignment vertical="center" wrapText="1"/>
    </xf>
    <xf numFmtId="0" fontId="26" fillId="0" borderId="0" xfId="0" applyFont="1"/>
    <xf numFmtId="0" fontId="27" fillId="0" borderId="0" xfId="0" applyFont="1" applyAlignment="1">
      <alignment horizontal="left"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jpeg"/><Relationship Id="rId19" Type="http://schemas.openxmlformats.org/officeDocument/2006/relationships/image" Target="../media/image19.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10</xdr:col>
      <xdr:colOff>1445561</xdr:colOff>
      <xdr:row>9</xdr:row>
      <xdr:rowOff>168087</xdr:rowOff>
    </xdr:from>
    <xdr:to>
      <xdr:col>10</xdr:col>
      <xdr:colOff>4101355</xdr:colOff>
      <xdr:row>9</xdr:row>
      <xdr:rowOff>1848970</xdr:rowOff>
    </xdr:to>
    <xdr:pic>
      <xdr:nvPicPr>
        <xdr:cNvPr id="24" name="23 Imagen" descr="Stars of a planet and galaxy in a free space"/>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794943" y="2162734"/>
          <a:ext cx="2655794" cy="1680883"/>
        </a:xfrm>
        <a:prstGeom prst="rect">
          <a:avLst/>
        </a:prstGeom>
        <a:noFill/>
        <a:ln>
          <a:noFill/>
        </a:ln>
      </xdr:spPr>
    </xdr:pic>
    <xdr:clientData/>
  </xdr:twoCellAnchor>
  <xdr:twoCellAnchor editAs="oneCell">
    <xdr:from>
      <xdr:col>10</xdr:col>
      <xdr:colOff>2330825</xdr:colOff>
      <xdr:row>10</xdr:row>
      <xdr:rowOff>515470</xdr:rowOff>
    </xdr:from>
    <xdr:to>
      <xdr:col>10</xdr:col>
      <xdr:colOff>3372970</xdr:colOff>
      <xdr:row>10</xdr:row>
      <xdr:rowOff>1748118</xdr:rowOff>
    </xdr:to>
    <xdr:pic>
      <xdr:nvPicPr>
        <xdr:cNvPr id="25" name="24 Imagen" descr="The big bang"/>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680207" y="4986617"/>
          <a:ext cx="1042145" cy="1232648"/>
        </a:xfrm>
        <a:prstGeom prst="rect">
          <a:avLst/>
        </a:prstGeom>
        <a:noFill/>
        <a:ln>
          <a:noFill/>
        </a:ln>
      </xdr:spPr>
    </xdr:pic>
    <xdr:clientData/>
  </xdr:twoCellAnchor>
  <xdr:twoCellAnchor editAs="oneCell">
    <xdr:from>
      <xdr:col>10</xdr:col>
      <xdr:colOff>851647</xdr:colOff>
      <xdr:row>13</xdr:row>
      <xdr:rowOff>201706</xdr:rowOff>
    </xdr:from>
    <xdr:to>
      <xdr:col>10</xdr:col>
      <xdr:colOff>4991647</xdr:colOff>
      <xdr:row>13</xdr:row>
      <xdr:rowOff>2969558</xdr:rowOff>
    </xdr:to>
    <xdr:pic>
      <xdr:nvPicPr>
        <xdr:cNvPr id="16" name="15 Imagen"/>
        <xdr:cNvPicPr>
          <a:picLocks noChangeAspect="1"/>
        </xdr:cNvPicPr>
      </xdr:nvPicPr>
      <xdr:blipFill>
        <a:blip xmlns:r="http://schemas.openxmlformats.org/officeDocument/2006/relationships" r:embed="rId3"/>
        <a:stretch>
          <a:fillRect/>
        </a:stretch>
      </xdr:blipFill>
      <xdr:spPr>
        <a:xfrm>
          <a:off x="17201029" y="10242177"/>
          <a:ext cx="4140000" cy="2767852"/>
        </a:xfrm>
        <a:prstGeom prst="rect">
          <a:avLst/>
        </a:prstGeom>
      </xdr:spPr>
    </xdr:pic>
    <xdr:clientData/>
  </xdr:twoCellAnchor>
  <xdr:twoCellAnchor editAs="oneCell">
    <xdr:from>
      <xdr:col>10</xdr:col>
      <xdr:colOff>683560</xdr:colOff>
      <xdr:row>17</xdr:row>
      <xdr:rowOff>201706</xdr:rowOff>
    </xdr:from>
    <xdr:to>
      <xdr:col>10</xdr:col>
      <xdr:colOff>2398059</xdr:colOff>
      <xdr:row>17</xdr:row>
      <xdr:rowOff>2151530</xdr:rowOff>
    </xdr:to>
    <xdr:pic>
      <xdr:nvPicPr>
        <xdr:cNvPr id="34" name="33 Imagen" descr="Jupiter and it's moons"/>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7032942" y="18736235"/>
          <a:ext cx="1714499" cy="1949824"/>
        </a:xfrm>
        <a:prstGeom prst="rect">
          <a:avLst/>
        </a:prstGeom>
        <a:noFill/>
        <a:ln>
          <a:noFill/>
        </a:ln>
      </xdr:spPr>
    </xdr:pic>
    <xdr:clientData/>
  </xdr:twoCellAnchor>
  <xdr:twoCellAnchor editAs="oneCell">
    <xdr:from>
      <xdr:col>10</xdr:col>
      <xdr:colOff>2465295</xdr:colOff>
      <xdr:row>17</xdr:row>
      <xdr:rowOff>324972</xdr:rowOff>
    </xdr:from>
    <xdr:to>
      <xdr:col>10</xdr:col>
      <xdr:colOff>4686817</xdr:colOff>
      <xdr:row>17</xdr:row>
      <xdr:rowOff>1905002</xdr:rowOff>
    </xdr:to>
    <xdr:pic>
      <xdr:nvPicPr>
        <xdr:cNvPr id="32" name="31 Imagen"/>
        <xdr:cNvPicPr>
          <a:picLocks noChangeAspect="1"/>
        </xdr:cNvPicPr>
      </xdr:nvPicPr>
      <xdr:blipFill>
        <a:blip xmlns:r="http://schemas.openxmlformats.org/officeDocument/2006/relationships" r:embed="rId5"/>
        <a:stretch>
          <a:fillRect/>
        </a:stretch>
      </xdr:blipFill>
      <xdr:spPr>
        <a:xfrm>
          <a:off x="18814677" y="18859501"/>
          <a:ext cx="2221522" cy="1580030"/>
        </a:xfrm>
        <a:prstGeom prst="rect">
          <a:avLst/>
        </a:prstGeom>
      </xdr:spPr>
    </xdr:pic>
    <xdr:clientData/>
  </xdr:twoCellAnchor>
  <xdr:twoCellAnchor editAs="oneCell">
    <xdr:from>
      <xdr:col>10</xdr:col>
      <xdr:colOff>1423147</xdr:colOff>
      <xdr:row>18</xdr:row>
      <xdr:rowOff>145676</xdr:rowOff>
    </xdr:from>
    <xdr:to>
      <xdr:col>10</xdr:col>
      <xdr:colOff>2478490</xdr:colOff>
      <xdr:row>18</xdr:row>
      <xdr:rowOff>1247556</xdr:rowOff>
    </xdr:to>
    <xdr:pic>
      <xdr:nvPicPr>
        <xdr:cNvPr id="37" name="36 Imagen"/>
        <xdr:cNvPicPr>
          <a:picLocks noChangeAspect="1"/>
        </xdr:cNvPicPr>
      </xdr:nvPicPr>
      <xdr:blipFill>
        <a:blip xmlns:r="http://schemas.openxmlformats.org/officeDocument/2006/relationships" r:embed="rId6"/>
        <a:stretch>
          <a:fillRect/>
        </a:stretch>
      </xdr:blipFill>
      <xdr:spPr>
        <a:xfrm>
          <a:off x="17772529" y="21660970"/>
          <a:ext cx="1055343" cy="1101880"/>
        </a:xfrm>
        <a:prstGeom prst="rect">
          <a:avLst/>
        </a:prstGeom>
      </xdr:spPr>
    </xdr:pic>
    <xdr:clientData/>
  </xdr:twoCellAnchor>
  <xdr:twoCellAnchor editAs="oneCell">
    <xdr:from>
      <xdr:col>10</xdr:col>
      <xdr:colOff>3003177</xdr:colOff>
      <xdr:row>18</xdr:row>
      <xdr:rowOff>179295</xdr:rowOff>
    </xdr:from>
    <xdr:to>
      <xdr:col>10</xdr:col>
      <xdr:colOff>4037055</xdr:colOff>
      <xdr:row>18</xdr:row>
      <xdr:rowOff>1258764</xdr:rowOff>
    </xdr:to>
    <xdr:pic>
      <xdr:nvPicPr>
        <xdr:cNvPr id="38" name="37 Imagen"/>
        <xdr:cNvPicPr>
          <a:picLocks noChangeAspect="1"/>
        </xdr:cNvPicPr>
      </xdr:nvPicPr>
      <xdr:blipFill>
        <a:blip xmlns:r="http://schemas.openxmlformats.org/officeDocument/2006/relationships" r:embed="rId7"/>
        <a:stretch>
          <a:fillRect/>
        </a:stretch>
      </xdr:blipFill>
      <xdr:spPr>
        <a:xfrm>
          <a:off x="19352559" y="21694589"/>
          <a:ext cx="1033878" cy="1079469"/>
        </a:xfrm>
        <a:prstGeom prst="rect">
          <a:avLst/>
        </a:prstGeom>
      </xdr:spPr>
    </xdr:pic>
    <xdr:clientData/>
  </xdr:twoCellAnchor>
  <xdr:twoCellAnchor editAs="oneCell">
    <xdr:from>
      <xdr:col>10</xdr:col>
      <xdr:colOff>1748119</xdr:colOff>
      <xdr:row>19</xdr:row>
      <xdr:rowOff>268941</xdr:rowOff>
    </xdr:from>
    <xdr:to>
      <xdr:col>10</xdr:col>
      <xdr:colOff>3764819</xdr:colOff>
      <xdr:row>19</xdr:row>
      <xdr:rowOff>1703294</xdr:rowOff>
    </xdr:to>
    <xdr:pic>
      <xdr:nvPicPr>
        <xdr:cNvPr id="39" name="38 Imagen"/>
        <xdr:cNvPicPr>
          <a:picLocks noChangeAspect="1"/>
        </xdr:cNvPicPr>
      </xdr:nvPicPr>
      <xdr:blipFill>
        <a:blip xmlns:r="http://schemas.openxmlformats.org/officeDocument/2006/relationships" r:embed="rId8"/>
        <a:stretch>
          <a:fillRect/>
        </a:stretch>
      </xdr:blipFill>
      <xdr:spPr>
        <a:xfrm>
          <a:off x="18097501" y="23823706"/>
          <a:ext cx="2016700" cy="1434353"/>
        </a:xfrm>
        <a:prstGeom prst="rect">
          <a:avLst/>
        </a:prstGeom>
      </xdr:spPr>
    </xdr:pic>
    <xdr:clientData/>
  </xdr:twoCellAnchor>
  <xdr:twoCellAnchor editAs="oneCell">
    <xdr:from>
      <xdr:col>10</xdr:col>
      <xdr:colOff>1680883</xdr:colOff>
      <xdr:row>20</xdr:row>
      <xdr:rowOff>392206</xdr:rowOff>
    </xdr:from>
    <xdr:to>
      <xdr:col>10</xdr:col>
      <xdr:colOff>3902775</xdr:colOff>
      <xdr:row>20</xdr:row>
      <xdr:rowOff>1972499</xdr:rowOff>
    </xdr:to>
    <xdr:pic>
      <xdr:nvPicPr>
        <xdr:cNvPr id="40" name="39 Imagen"/>
        <xdr:cNvPicPr>
          <a:picLocks noChangeAspect="1"/>
        </xdr:cNvPicPr>
      </xdr:nvPicPr>
      <xdr:blipFill>
        <a:blip xmlns:r="http://schemas.openxmlformats.org/officeDocument/2006/relationships" r:embed="rId9"/>
        <a:stretch>
          <a:fillRect/>
        </a:stretch>
      </xdr:blipFill>
      <xdr:spPr>
        <a:xfrm>
          <a:off x="18030265" y="26546735"/>
          <a:ext cx="2221892" cy="1580293"/>
        </a:xfrm>
        <a:prstGeom prst="rect">
          <a:avLst/>
        </a:prstGeom>
      </xdr:spPr>
    </xdr:pic>
    <xdr:clientData/>
  </xdr:twoCellAnchor>
  <xdr:twoCellAnchor editAs="oneCell">
    <xdr:from>
      <xdr:col>10</xdr:col>
      <xdr:colOff>2554941</xdr:colOff>
      <xdr:row>23</xdr:row>
      <xdr:rowOff>168089</xdr:rowOff>
    </xdr:from>
    <xdr:to>
      <xdr:col>10</xdr:col>
      <xdr:colOff>3597088</xdr:colOff>
      <xdr:row>23</xdr:row>
      <xdr:rowOff>1325656</xdr:rowOff>
    </xdr:to>
    <xdr:pic>
      <xdr:nvPicPr>
        <xdr:cNvPr id="46" name="45 Imagen" descr="Stars of a planet and galaxy in a free space"/>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8904323" y="36138971"/>
          <a:ext cx="1042147" cy="1157567"/>
        </a:xfrm>
        <a:prstGeom prst="rect">
          <a:avLst/>
        </a:prstGeom>
        <a:noFill/>
        <a:ln>
          <a:noFill/>
        </a:ln>
      </xdr:spPr>
    </xdr:pic>
    <xdr:clientData/>
  </xdr:twoCellAnchor>
  <xdr:twoCellAnchor editAs="oneCell">
    <xdr:from>
      <xdr:col>10</xdr:col>
      <xdr:colOff>2151529</xdr:colOff>
      <xdr:row>28</xdr:row>
      <xdr:rowOff>112059</xdr:rowOff>
    </xdr:from>
    <xdr:to>
      <xdr:col>10</xdr:col>
      <xdr:colOff>4202206</xdr:colOff>
      <xdr:row>28</xdr:row>
      <xdr:rowOff>1712258</xdr:rowOff>
    </xdr:to>
    <xdr:pic>
      <xdr:nvPicPr>
        <xdr:cNvPr id="50" name="49 Imagen" descr="An astronaut on the surface of the Moon"/>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8500911" y="42515118"/>
          <a:ext cx="2050677" cy="1600199"/>
        </a:xfrm>
        <a:prstGeom prst="rect">
          <a:avLst/>
        </a:prstGeom>
        <a:noFill/>
        <a:ln>
          <a:noFill/>
        </a:ln>
      </xdr:spPr>
    </xdr:pic>
    <xdr:clientData/>
  </xdr:twoCellAnchor>
  <xdr:twoCellAnchor editAs="oneCell">
    <xdr:from>
      <xdr:col>10</xdr:col>
      <xdr:colOff>0</xdr:colOff>
      <xdr:row>11</xdr:row>
      <xdr:rowOff>0</xdr:rowOff>
    </xdr:from>
    <xdr:to>
      <xdr:col>10</xdr:col>
      <xdr:colOff>2267909</xdr:colOff>
      <xdr:row>11</xdr:row>
      <xdr:rowOff>2182557</xdr:rowOff>
    </xdr:to>
    <xdr:pic>
      <xdr:nvPicPr>
        <xdr:cNvPr id="2" name="Imagen 1"/>
        <xdr:cNvPicPr>
          <a:picLocks noChangeAspect="1"/>
        </xdr:cNvPicPr>
      </xdr:nvPicPr>
      <xdr:blipFill>
        <a:blip xmlns:r="http://schemas.openxmlformats.org/officeDocument/2006/relationships" r:embed="rId12"/>
        <a:stretch>
          <a:fillRect/>
        </a:stretch>
      </xdr:blipFill>
      <xdr:spPr>
        <a:xfrm>
          <a:off x="16349382" y="6891618"/>
          <a:ext cx="2267909" cy="2182557"/>
        </a:xfrm>
        <a:prstGeom prst="rect">
          <a:avLst/>
        </a:prstGeom>
      </xdr:spPr>
    </xdr:pic>
    <xdr:clientData/>
  </xdr:twoCellAnchor>
  <xdr:twoCellAnchor editAs="oneCell">
    <xdr:from>
      <xdr:col>10</xdr:col>
      <xdr:colOff>0</xdr:colOff>
      <xdr:row>12</xdr:row>
      <xdr:rowOff>0</xdr:rowOff>
    </xdr:from>
    <xdr:to>
      <xdr:col>10</xdr:col>
      <xdr:colOff>2696059</xdr:colOff>
      <xdr:row>12</xdr:row>
      <xdr:rowOff>1987353</xdr:rowOff>
    </xdr:to>
    <xdr:pic>
      <xdr:nvPicPr>
        <xdr:cNvPr id="4" name="Imagen 3"/>
        <xdr:cNvPicPr>
          <a:picLocks noChangeAspect="1"/>
        </xdr:cNvPicPr>
      </xdr:nvPicPr>
      <xdr:blipFill>
        <a:blip xmlns:r="http://schemas.openxmlformats.org/officeDocument/2006/relationships" r:embed="rId13"/>
        <a:stretch>
          <a:fillRect/>
        </a:stretch>
      </xdr:blipFill>
      <xdr:spPr>
        <a:xfrm>
          <a:off x="16337797" y="9056822"/>
          <a:ext cx="2696059" cy="1987353"/>
        </a:xfrm>
        <a:prstGeom prst="rect">
          <a:avLst/>
        </a:prstGeom>
      </xdr:spPr>
    </xdr:pic>
    <xdr:clientData/>
  </xdr:twoCellAnchor>
  <xdr:twoCellAnchor editAs="oneCell">
    <xdr:from>
      <xdr:col>10</xdr:col>
      <xdr:colOff>306738</xdr:colOff>
      <xdr:row>14</xdr:row>
      <xdr:rowOff>96865</xdr:rowOff>
    </xdr:from>
    <xdr:to>
      <xdr:col>10</xdr:col>
      <xdr:colOff>3007386</xdr:colOff>
      <xdr:row>14</xdr:row>
      <xdr:rowOff>2308603</xdr:rowOff>
    </xdr:to>
    <xdr:pic>
      <xdr:nvPicPr>
        <xdr:cNvPr id="5" name="Imagen 4"/>
        <xdr:cNvPicPr>
          <a:picLocks noChangeAspect="1"/>
        </xdr:cNvPicPr>
      </xdr:nvPicPr>
      <xdr:blipFill>
        <a:blip xmlns:r="http://schemas.openxmlformats.org/officeDocument/2006/relationships" r:embed="rId14"/>
        <a:stretch>
          <a:fillRect/>
        </a:stretch>
      </xdr:blipFill>
      <xdr:spPr>
        <a:xfrm>
          <a:off x="16644535" y="14933263"/>
          <a:ext cx="2700648" cy="2211738"/>
        </a:xfrm>
        <a:prstGeom prst="rect">
          <a:avLst/>
        </a:prstGeom>
      </xdr:spPr>
    </xdr:pic>
    <xdr:clientData/>
  </xdr:twoCellAnchor>
  <xdr:twoCellAnchor editAs="oneCell">
    <xdr:from>
      <xdr:col>10</xdr:col>
      <xdr:colOff>129153</xdr:colOff>
      <xdr:row>15</xdr:row>
      <xdr:rowOff>161441</xdr:rowOff>
    </xdr:from>
    <xdr:to>
      <xdr:col>10</xdr:col>
      <xdr:colOff>3805360</xdr:colOff>
      <xdr:row>15</xdr:row>
      <xdr:rowOff>1417326</xdr:rowOff>
    </xdr:to>
    <xdr:pic>
      <xdr:nvPicPr>
        <xdr:cNvPr id="8" name="Imagen 7"/>
        <xdr:cNvPicPr>
          <a:picLocks noChangeAspect="1"/>
        </xdr:cNvPicPr>
      </xdr:nvPicPr>
      <xdr:blipFill>
        <a:blip xmlns:r="http://schemas.openxmlformats.org/officeDocument/2006/relationships" r:embed="rId15"/>
        <a:stretch>
          <a:fillRect/>
        </a:stretch>
      </xdr:blipFill>
      <xdr:spPr>
        <a:xfrm>
          <a:off x="16466950" y="17387161"/>
          <a:ext cx="3676207" cy="1255885"/>
        </a:xfrm>
        <a:prstGeom prst="rect">
          <a:avLst/>
        </a:prstGeom>
      </xdr:spPr>
    </xdr:pic>
    <xdr:clientData/>
  </xdr:twoCellAnchor>
  <xdr:twoCellAnchor editAs="oneCell">
    <xdr:from>
      <xdr:col>10</xdr:col>
      <xdr:colOff>613472</xdr:colOff>
      <xdr:row>16</xdr:row>
      <xdr:rowOff>0</xdr:rowOff>
    </xdr:from>
    <xdr:to>
      <xdr:col>10</xdr:col>
      <xdr:colOff>3771474</xdr:colOff>
      <xdr:row>16</xdr:row>
      <xdr:rowOff>2158171</xdr:rowOff>
    </xdr:to>
    <xdr:pic>
      <xdr:nvPicPr>
        <xdr:cNvPr id="10" name="Imagen 9"/>
        <xdr:cNvPicPr>
          <a:picLocks noChangeAspect="1"/>
        </xdr:cNvPicPr>
      </xdr:nvPicPr>
      <xdr:blipFill>
        <a:blip xmlns:r="http://schemas.openxmlformats.org/officeDocument/2006/relationships" r:embed="rId16"/>
        <a:stretch>
          <a:fillRect/>
        </a:stretch>
      </xdr:blipFill>
      <xdr:spPr>
        <a:xfrm>
          <a:off x="16951269" y="19615042"/>
          <a:ext cx="3158002" cy="2158171"/>
        </a:xfrm>
        <a:prstGeom prst="rect">
          <a:avLst/>
        </a:prstGeom>
      </xdr:spPr>
    </xdr:pic>
    <xdr:clientData/>
  </xdr:twoCellAnchor>
  <xdr:twoCellAnchor editAs="oneCell">
    <xdr:from>
      <xdr:col>10</xdr:col>
      <xdr:colOff>322623</xdr:colOff>
      <xdr:row>21</xdr:row>
      <xdr:rowOff>568431</xdr:rowOff>
    </xdr:from>
    <xdr:to>
      <xdr:col>10</xdr:col>
      <xdr:colOff>4011023</xdr:colOff>
      <xdr:row>21</xdr:row>
      <xdr:rowOff>2123046</xdr:rowOff>
    </xdr:to>
    <xdr:pic>
      <xdr:nvPicPr>
        <xdr:cNvPr id="12" name="Imagen 11"/>
        <xdr:cNvPicPr>
          <a:picLocks noChangeAspect="1"/>
        </xdr:cNvPicPr>
      </xdr:nvPicPr>
      <xdr:blipFill>
        <a:blip xmlns:r="http://schemas.openxmlformats.org/officeDocument/2006/relationships" r:embed="rId17"/>
        <a:stretch>
          <a:fillRect/>
        </a:stretch>
      </xdr:blipFill>
      <xdr:spPr>
        <a:xfrm>
          <a:off x="16668752" y="33245326"/>
          <a:ext cx="3688400" cy="1554615"/>
        </a:xfrm>
        <a:prstGeom prst="rect">
          <a:avLst/>
        </a:prstGeom>
      </xdr:spPr>
    </xdr:pic>
    <xdr:clientData/>
  </xdr:twoCellAnchor>
  <xdr:twoCellAnchor editAs="oneCell">
    <xdr:from>
      <xdr:col>9</xdr:col>
      <xdr:colOff>2350523</xdr:colOff>
      <xdr:row>22</xdr:row>
      <xdr:rowOff>460887</xdr:rowOff>
    </xdr:from>
    <xdr:to>
      <xdr:col>10</xdr:col>
      <xdr:colOff>3923732</xdr:colOff>
      <xdr:row>22</xdr:row>
      <xdr:rowOff>1570455</xdr:rowOff>
    </xdr:to>
    <xdr:pic>
      <xdr:nvPicPr>
        <xdr:cNvPr id="14" name="Imagen 13"/>
        <xdr:cNvPicPr>
          <a:picLocks noChangeAspect="1"/>
        </xdr:cNvPicPr>
      </xdr:nvPicPr>
      <xdr:blipFill>
        <a:blip xmlns:r="http://schemas.openxmlformats.org/officeDocument/2006/relationships" r:embed="rId18"/>
        <a:stretch>
          <a:fillRect/>
        </a:stretch>
      </xdr:blipFill>
      <xdr:spPr>
        <a:xfrm>
          <a:off x="16038870" y="36164274"/>
          <a:ext cx="4230991" cy="1109568"/>
        </a:xfrm>
        <a:prstGeom prst="rect">
          <a:avLst/>
        </a:prstGeom>
      </xdr:spPr>
    </xdr:pic>
    <xdr:clientData/>
  </xdr:twoCellAnchor>
  <xdr:twoCellAnchor editAs="oneCell">
    <xdr:from>
      <xdr:col>10</xdr:col>
      <xdr:colOff>0</xdr:colOff>
      <xdr:row>24</xdr:row>
      <xdr:rowOff>0</xdr:rowOff>
    </xdr:from>
    <xdr:to>
      <xdr:col>10</xdr:col>
      <xdr:colOff>2365453</xdr:colOff>
      <xdr:row>24</xdr:row>
      <xdr:rowOff>1609483</xdr:rowOff>
    </xdr:to>
    <xdr:pic>
      <xdr:nvPicPr>
        <xdr:cNvPr id="15" name="Imagen 14"/>
        <xdr:cNvPicPr>
          <a:picLocks noChangeAspect="1"/>
        </xdr:cNvPicPr>
      </xdr:nvPicPr>
      <xdr:blipFill>
        <a:blip xmlns:r="http://schemas.openxmlformats.org/officeDocument/2006/relationships" r:embed="rId19"/>
        <a:stretch>
          <a:fillRect/>
        </a:stretch>
      </xdr:blipFill>
      <xdr:spPr>
        <a:xfrm>
          <a:off x="16346129" y="38791331"/>
          <a:ext cx="2365453" cy="1609483"/>
        </a:xfrm>
        <a:prstGeom prst="rect">
          <a:avLst/>
        </a:prstGeom>
      </xdr:spPr>
    </xdr:pic>
    <xdr:clientData/>
  </xdr:twoCellAnchor>
  <xdr:twoCellAnchor editAs="oneCell">
    <xdr:from>
      <xdr:col>10</xdr:col>
      <xdr:colOff>537702</xdr:colOff>
      <xdr:row>24</xdr:row>
      <xdr:rowOff>1751372</xdr:rowOff>
    </xdr:from>
    <xdr:to>
      <xdr:col>10</xdr:col>
      <xdr:colOff>2024557</xdr:colOff>
      <xdr:row>25</xdr:row>
      <xdr:rowOff>1520928</xdr:rowOff>
    </xdr:to>
    <xdr:pic>
      <xdr:nvPicPr>
        <xdr:cNvPr id="17" name="Imagen 16"/>
        <xdr:cNvPicPr>
          <a:picLocks noChangeAspect="1"/>
        </xdr:cNvPicPr>
      </xdr:nvPicPr>
      <xdr:blipFill>
        <a:blip xmlns:r="http://schemas.openxmlformats.org/officeDocument/2006/relationships" r:embed="rId20"/>
        <a:stretch>
          <a:fillRect/>
        </a:stretch>
      </xdr:blipFill>
      <xdr:spPr>
        <a:xfrm>
          <a:off x="16883831" y="40542703"/>
          <a:ext cx="1486855" cy="1536290"/>
        </a:xfrm>
        <a:prstGeom prst="rect">
          <a:avLst/>
        </a:prstGeom>
      </xdr:spPr>
    </xdr:pic>
    <xdr:clientData/>
  </xdr:twoCellAnchor>
  <xdr:twoCellAnchor editAs="oneCell">
    <xdr:from>
      <xdr:col>10</xdr:col>
      <xdr:colOff>1398025</xdr:colOff>
      <xdr:row>26</xdr:row>
      <xdr:rowOff>1</xdr:rowOff>
    </xdr:from>
    <xdr:to>
      <xdr:col>10</xdr:col>
      <xdr:colOff>3023636</xdr:colOff>
      <xdr:row>27</xdr:row>
      <xdr:rowOff>58596</xdr:rowOff>
    </xdr:to>
    <xdr:pic>
      <xdr:nvPicPr>
        <xdr:cNvPr id="19" name="Imagen 18"/>
        <xdr:cNvPicPr>
          <a:picLocks noChangeAspect="1"/>
        </xdr:cNvPicPr>
      </xdr:nvPicPr>
      <xdr:blipFill>
        <a:blip xmlns:r="http://schemas.openxmlformats.org/officeDocument/2006/relationships" r:embed="rId21"/>
        <a:stretch>
          <a:fillRect/>
        </a:stretch>
      </xdr:blipFill>
      <xdr:spPr>
        <a:xfrm>
          <a:off x="17744154" y="42708872"/>
          <a:ext cx="1625611" cy="1625611"/>
        </a:xfrm>
        <a:prstGeom prst="rect">
          <a:avLst/>
        </a:prstGeom>
      </xdr:spPr>
    </xdr:pic>
    <xdr:clientData/>
  </xdr:twoCellAnchor>
  <xdr:twoCellAnchor editAs="oneCell">
    <xdr:from>
      <xdr:col>10</xdr:col>
      <xdr:colOff>1136855</xdr:colOff>
      <xdr:row>26</xdr:row>
      <xdr:rowOff>1527897</xdr:rowOff>
    </xdr:from>
    <xdr:to>
      <xdr:col>10</xdr:col>
      <xdr:colOff>3210847</xdr:colOff>
      <xdr:row>28</xdr:row>
      <xdr:rowOff>19323</xdr:rowOff>
    </xdr:to>
    <xdr:pic>
      <xdr:nvPicPr>
        <xdr:cNvPr id="20" name="Imagen 19"/>
        <xdr:cNvPicPr>
          <a:picLocks noChangeAspect="1"/>
        </xdr:cNvPicPr>
      </xdr:nvPicPr>
      <xdr:blipFill>
        <a:blip xmlns:r="http://schemas.openxmlformats.org/officeDocument/2006/relationships" r:embed="rId22"/>
        <a:stretch>
          <a:fillRect/>
        </a:stretch>
      </xdr:blipFill>
      <xdr:spPr>
        <a:xfrm>
          <a:off x="17482984" y="44236768"/>
          <a:ext cx="2073992" cy="16254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www.shutterstock.com/pic-210939562/stock-photo-the-process-of-washing-cars-with-a-hose-with-water-in-the-yard.html?src=ACqFy8FUsulA4Kc-V--WLw-1-41" TargetMode="Externa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11"/>
  <sheetViews>
    <sheetView showGridLines="0" tabSelected="1" zoomScale="62" zoomScaleNormal="62" zoomScalePageLayoutView="140" workbookViewId="0">
      <pane ySplit="9" topLeftCell="A29" activePane="bottomLeft" state="frozen"/>
      <selection pane="bottomLeft" activeCell="C3" sqref="C3:D3"/>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73.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8"/>
      <c r="I1" s="48"/>
      <c r="J1" s="16"/>
      <c r="K1" s="16"/>
    </row>
    <row r="2" spans="1:16" ht="15.75" x14ac:dyDescent="0.25">
      <c r="A2" s="1"/>
      <c r="B2" s="3" t="s">
        <v>129</v>
      </c>
      <c r="C2" s="106" t="s">
        <v>22</v>
      </c>
      <c r="D2" s="107"/>
      <c r="F2" s="99" t="s">
        <v>0</v>
      </c>
      <c r="G2" s="100"/>
      <c r="H2" s="48"/>
      <c r="I2" s="48"/>
      <c r="J2" s="16"/>
    </row>
    <row r="3" spans="1:16" ht="15.75" x14ac:dyDescent="0.25">
      <c r="A3" s="1"/>
      <c r="B3" s="4" t="s">
        <v>8</v>
      </c>
      <c r="C3" s="108">
        <v>7</v>
      </c>
      <c r="D3" s="109"/>
      <c r="F3" s="101">
        <v>42244</v>
      </c>
      <c r="G3" s="102"/>
      <c r="H3" s="48"/>
      <c r="I3" s="48"/>
      <c r="J3" s="16"/>
    </row>
    <row r="4" spans="1:16" ht="16.5" x14ac:dyDescent="0.3">
      <c r="A4" s="1"/>
      <c r="B4" s="4" t="s">
        <v>54</v>
      </c>
      <c r="C4" s="108" t="s">
        <v>160</v>
      </c>
      <c r="D4" s="109"/>
      <c r="E4" s="5"/>
      <c r="F4" s="47" t="s">
        <v>55</v>
      </c>
      <c r="G4" s="46" t="s">
        <v>145</v>
      </c>
      <c r="H4" s="48"/>
      <c r="I4" s="48"/>
      <c r="J4" s="16"/>
      <c r="K4" s="16"/>
    </row>
    <row r="5" spans="1:16" ht="16.5" thickBot="1" x14ac:dyDescent="0.3">
      <c r="A5" s="1"/>
      <c r="B5" s="6" t="s">
        <v>1</v>
      </c>
      <c r="C5" s="110" t="s">
        <v>154</v>
      </c>
      <c r="D5" s="111"/>
      <c r="E5" s="5"/>
      <c r="F5" s="45" t="str">
        <f>IF(G4="Recurso","Motor del recurso","")</f>
        <v/>
      </c>
      <c r="G5" s="45"/>
      <c r="H5" s="48"/>
      <c r="I5" s="69"/>
      <c r="J5" s="16"/>
      <c r="K5" s="16"/>
    </row>
    <row r="6" spans="1:16" ht="16.5" thickBot="1" x14ac:dyDescent="0.3">
      <c r="A6" s="1"/>
      <c r="B6" s="1"/>
      <c r="C6" s="1"/>
      <c r="D6" s="1"/>
      <c r="E6" s="7"/>
      <c r="F6" s="1"/>
      <c r="G6" s="1"/>
      <c r="H6" s="48"/>
      <c r="I6" s="48"/>
      <c r="J6" s="16"/>
      <c r="K6" s="16"/>
    </row>
    <row r="7" spans="1:16" ht="15" customHeight="1" x14ac:dyDescent="0.25">
      <c r="A7" s="1"/>
      <c r="B7" s="32" t="s">
        <v>40</v>
      </c>
      <c r="C7" s="8" t="s">
        <v>183</v>
      </c>
      <c r="D7" s="31" t="s">
        <v>39</v>
      </c>
      <c r="F7" s="1"/>
      <c r="G7" s="1"/>
      <c r="H7" s="1"/>
      <c r="I7" s="1"/>
      <c r="J7" s="16"/>
      <c r="K7" s="16"/>
    </row>
    <row r="8" spans="1:16" s="9" customFormat="1" ht="16.5" thickBot="1" x14ac:dyDescent="0.3">
      <c r="A8" s="10"/>
      <c r="B8" s="10"/>
      <c r="C8" s="10"/>
      <c r="D8" s="11"/>
      <c r="E8" s="11"/>
      <c r="F8" s="103" t="s">
        <v>62</v>
      </c>
      <c r="G8" s="104"/>
      <c r="H8" s="104"/>
      <c r="I8" s="105"/>
      <c r="J8" s="18"/>
      <c r="K8" s="12"/>
      <c r="L8" s="2"/>
      <c r="M8" s="2"/>
      <c r="N8" s="2"/>
      <c r="O8" s="2"/>
      <c r="P8" s="2"/>
    </row>
    <row r="9" spans="1:16" ht="26.25" thickBot="1" x14ac:dyDescent="0.3">
      <c r="A9" s="29" t="s">
        <v>2</v>
      </c>
      <c r="B9" s="23" t="s">
        <v>9</v>
      </c>
      <c r="C9" s="22" t="s">
        <v>3</v>
      </c>
      <c r="D9" s="22" t="s">
        <v>4</v>
      </c>
      <c r="E9" s="22" t="s">
        <v>5</v>
      </c>
      <c r="F9" s="68" t="s">
        <v>61</v>
      </c>
      <c r="G9" s="68" t="s">
        <v>59</v>
      </c>
      <c r="H9" s="68" t="s">
        <v>60</v>
      </c>
      <c r="I9" s="68" t="s">
        <v>121</v>
      </c>
      <c r="J9" s="23" t="s">
        <v>6</v>
      </c>
      <c r="K9" s="24" t="s">
        <v>7</v>
      </c>
    </row>
    <row r="10" spans="1:16" s="12" customFormat="1" ht="195" customHeight="1" x14ac:dyDescent="0.25">
      <c r="A10" s="13" t="str">
        <f>IF(OR(B10&lt;&gt;"",J10&lt;&gt;""),"IMG01","")</f>
        <v>IMG01</v>
      </c>
      <c r="B10" s="93">
        <v>110189738</v>
      </c>
      <c r="C10" s="25" t="str">
        <f>IF(OR(B10&lt;&gt;"",J10&lt;&gt;""),IF($G$4="Recurso",CONCATENATE($G$4," ",$G$5),$G$4),"")</f>
        <v>Cuaderno de Estudio</v>
      </c>
      <c r="D10" s="14" t="s">
        <v>146</v>
      </c>
      <c r="E10" s="14" t="s">
        <v>148</v>
      </c>
      <c r="F10" s="14" t="str">
        <f>IF(OR(B10&lt;&gt;"",J10&lt;&gt;""),CONCATENATE($C$7,"_",$A10,IF($G$4="Cuaderno de Estudio","_small",CONCATENATE(IF(I10="","","n"),IF(LEFT($G$5,1)="F",".jpg",".png")))),"")</f>
        <v>CN_07_12_CO_IMG01_small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CN_07_12_CO_IMG01_zoom</v>
      </c>
      <c r="I10" s="14" t="str">
        <f>IF(OR(B10&lt;&gt;"",J10&lt;&gt;""),IF($G$4="Recurso",IF(LEFT($G$5,1)="M",IF(VLOOKUP($G$5,'Definición técnica de imagenes'!$A$3:$G$17,6,FALSE)=0,"",VLOOKUP($G$5,'Definición técnica de imagenes'!$A$3:$G$17,6,FALSE)),IF($G$5="F1","","")),'Definición técnica de imagenes'!$F$16),"")</f>
        <v>800 x 600 px</v>
      </c>
      <c r="J10" s="72" t="s">
        <v>161</v>
      </c>
      <c r="K10" s="19"/>
    </row>
    <row r="11" spans="1:16" s="12" customFormat="1" ht="190.5" customHeight="1" x14ac:dyDescent="0.25">
      <c r="A11" s="13" t="str">
        <f>IF(OR(B11&lt;&gt;"",J11&lt;&gt;""),CONCATENATE(LEFT(A10,3),IF(MID(A10,4,2)+1&lt;10,CONCATENATE("0",MID(A10,4,2)+1))),"")</f>
        <v>IMG02</v>
      </c>
      <c r="B11" s="93">
        <v>63173608</v>
      </c>
      <c r="C11" s="25" t="str">
        <f t="shared" ref="C11:C25" si="0">IF(OR(B11&lt;&gt;"",J11&lt;&gt;""),IF($G$4="Recurso",CONCATENATE($G$4," ",$G$5),$G$4),"")</f>
        <v>Cuaderno de Estudio</v>
      </c>
      <c r="D11" s="75" t="s">
        <v>146</v>
      </c>
      <c r="E11" s="14" t="s">
        <v>147</v>
      </c>
      <c r="F11" s="14" t="str">
        <f t="shared" ref="F11:F77" si="1">IF(OR(B11&lt;&gt;"",J11&lt;&gt;""),CONCATENATE($C$7,"_",$A11,IF($G$4="Cuaderno de Estudio","_small",CONCATENATE(IF(I11="","","n"),IF(LEFT($G$5,1)="F",".jpg",".png")))),"")</f>
        <v>CN_07_12_CO_IMG02_small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7" si="2">IF(AND(I11&lt;&gt;"",I11&lt;&gt;0),IF(OR(B11&lt;&gt;"",J11&lt;&gt;""),CONCATENATE($C$7,"_",$A11,IF($G$4="Cuaderno de Estudio","_zoom",CONCATENATE("a",IF(LEFT($G$5,1)="F",".jpg",".png")))),""),"")</f>
        <v>CN_07_12_CO_IMG02_zoom</v>
      </c>
      <c r="I11" s="14" t="str">
        <f>IF(OR(B11&lt;&gt;"",J11&lt;&gt;""),IF($G$4="Recurso",IF(LEFT($G$5,1)="M",IF(VLOOKUP($G$5,'Definición técnica de imagenes'!$A$3:$G$17,6,FALSE)=0,"",VLOOKUP($G$5,'Definición técnica de imagenes'!$A$3:$G$17,6,FALSE)),IF($G$5="F1","","")),'Definición técnica de imagenes'!$F$16),"")</f>
        <v>800 x 600 px</v>
      </c>
      <c r="J11" s="74" t="s">
        <v>162</v>
      </c>
      <c r="K11" s="94"/>
    </row>
    <row r="12" spans="1:16" s="12" customFormat="1" ht="173.25" customHeight="1" x14ac:dyDescent="0.25">
      <c r="A12" s="13" t="str">
        <f t="shared" ref="A12:A33" si="3">IF(OR(B12&lt;&gt;"",J12&lt;&gt;""),CONCATENATE(LEFT(A11,3),IF(MID(A11,4,2)+1&lt;10,CONCATENATE("0",MID(A11,4,2)+1))),"")</f>
        <v>IMG03</v>
      </c>
      <c r="B12" s="93" t="s">
        <v>163</v>
      </c>
      <c r="C12" s="25" t="str">
        <f t="shared" si="0"/>
        <v>Cuaderno de Estudio</v>
      </c>
      <c r="D12" s="14" t="s">
        <v>149</v>
      </c>
      <c r="E12" s="14" t="s">
        <v>148</v>
      </c>
      <c r="F12" s="14" t="str">
        <f t="shared" si="1"/>
        <v>CN_07_12_CO_IMG03_small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CN_07_12_CO_IMG03_zoom</v>
      </c>
      <c r="I12" s="14" t="str">
        <f>IF(OR(B12&lt;&gt;"",J12&lt;&gt;""),IF($G$4="Recurso",IF(LEFT($G$5,1)="M",IF(VLOOKUP($G$5,'Definición técnica de imagenes'!$A$3:$G$17,6,FALSE)=0,"",VLOOKUP($G$5,'Definición técnica de imagenes'!$A$3:$G$17,6,FALSE)),IF($G$5="F1","","")),'Definición técnica de imagenes'!$F$16),"")</f>
        <v>800 x 600 px</v>
      </c>
      <c r="J12" s="77" t="s">
        <v>164</v>
      </c>
      <c r="K12" s="130"/>
    </row>
    <row r="13" spans="1:16" s="12" customFormat="1" ht="173.25" customHeight="1" x14ac:dyDescent="0.25">
      <c r="A13" s="13" t="str">
        <f t="shared" ref="A13" si="4">IF(OR(B13&lt;&gt;"",J13&lt;&gt;""),CONCATENATE(LEFT(A12,3),IF(MID(A12,4,2)+1&lt;10,CONCATENATE("0",MID(A12,4,2)+1))),"")</f>
        <v>IMG04</v>
      </c>
      <c r="B13" s="131" t="s">
        <v>184</v>
      </c>
      <c r="C13" s="25" t="str">
        <f t="shared" ref="C13" si="5">IF(OR(B13&lt;&gt;"",J13&lt;&gt;""),IF($G$4="Recurso",CONCATENATE($G$4," ",$G$5),$G$4),"")</f>
        <v>Cuaderno de Estudio</v>
      </c>
      <c r="D13" s="14" t="s">
        <v>149</v>
      </c>
      <c r="E13" s="14" t="s">
        <v>148</v>
      </c>
      <c r="F13" s="14" t="str">
        <f t="shared" ref="F13" si="6">IF(OR(B13&lt;&gt;"",J13&lt;&gt;""),CONCATENATE($C$7,"_",$A13,IF($G$4="Cuaderno de Estudio","_small",CONCATENATE(IF(I13="","","n"),IF(LEFT($G$5,1)="F",".jpg",".png")))),"")</f>
        <v>CN_07_12_CO_IMG04_small</v>
      </c>
      <c r="G13" s="14" t="str">
        <f>IF(F13&lt;&gt;"",IF($G$4="Recurso",IF(LEFT($G$5,1)="M",VLOOKUP($G$5,'Definición técnica de imagenes'!$A$3:$G$17,5,FALSE),IF($G$5="F1",'Definición técnica de imagenes'!$E$15,'Definición técnica de imagenes'!$F$13)),'Definición técnica de imagenes'!$E$16),"")</f>
        <v>526 x 370 px</v>
      </c>
      <c r="H13" s="14" t="str">
        <f t="shared" ref="H13" si="7">IF(AND(I13&lt;&gt;"",I13&lt;&gt;0),IF(OR(B13&lt;&gt;"",J13&lt;&gt;""),CONCATENATE($C$7,"_",$A13,IF($G$4="Cuaderno de Estudio","_zoom",CONCATENATE("a",IF(LEFT($G$5,1)="F",".jpg",".png")))),""),"")</f>
        <v>CN_07_12_CO_IMG04_zoom</v>
      </c>
      <c r="I13" s="14" t="str">
        <f>IF(OR(B13&lt;&gt;"",J13&lt;&gt;""),IF($G$4="Recurso",IF(LEFT($G$5,1)="M",IF(VLOOKUP($G$5,'Definición técnica de imagenes'!$A$3:$G$17,6,FALSE)=0,"",VLOOKUP($G$5,'Definición técnica de imagenes'!$A$3:$G$17,6,FALSE)),IF($G$5="F1","","")),'Definición técnica de imagenes'!$F$16),"")</f>
        <v>800 x 600 px</v>
      </c>
      <c r="J13" s="77" t="s">
        <v>185</v>
      </c>
      <c r="K13" s="95"/>
    </row>
    <row r="14" spans="1:16" s="12" customFormat="1" ht="282" customHeight="1" thickBot="1" x14ac:dyDescent="0.3">
      <c r="A14" s="13" t="str">
        <f t="shared" si="3"/>
        <v>IMG05</v>
      </c>
      <c r="B14" s="93">
        <v>117719419</v>
      </c>
      <c r="C14" s="25" t="str">
        <f t="shared" si="0"/>
        <v>Cuaderno de Estudio</v>
      </c>
      <c r="D14" s="14" t="s">
        <v>146</v>
      </c>
      <c r="E14" s="14" t="s">
        <v>148</v>
      </c>
      <c r="F14" s="14" t="str">
        <f t="shared" si="1"/>
        <v>CN_07_12_CO_IMG05_small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CN_07_12_CO_IMG05_zoom</v>
      </c>
      <c r="I14" s="76" t="s">
        <v>155</v>
      </c>
      <c r="J14" s="81" t="s">
        <v>165</v>
      </c>
      <c r="K14" s="95"/>
    </row>
    <row r="15" spans="1:16" s="12" customFormat="1" ht="187.5" customHeight="1" thickBot="1" x14ac:dyDescent="0.3">
      <c r="A15" s="13" t="str">
        <f t="shared" si="3"/>
        <v>IMG06</v>
      </c>
      <c r="B15" s="79">
        <v>110401307</v>
      </c>
      <c r="C15" s="25" t="str">
        <f t="shared" si="0"/>
        <v>Cuaderno de Estudio</v>
      </c>
      <c r="D15" s="14" t="s">
        <v>149</v>
      </c>
      <c r="E15" s="14" t="s">
        <v>148</v>
      </c>
      <c r="F15" s="14" t="str">
        <f t="shared" si="1"/>
        <v>CN_07_12_CO_IMG06_small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CN_07_12_CO_IMG06_zoom</v>
      </c>
      <c r="I15" s="14" t="str">
        <f>IF(OR(B15&lt;&gt;"",J15&lt;&gt;""),IF($G$4="Recurso",IF(LEFT($G$5,1)="M",IF(VLOOKUP($G$5,'Definición técnica de imagenes'!$A$3:$G$17,6,FALSE)=0,"",VLOOKUP($G$5,'Definición técnica de imagenes'!$A$3:$G$17,6,FALSE)),IF($G$5="F1","","")),'Definición técnica de imagenes'!$F$16),"")</f>
        <v>800 x 600 px</v>
      </c>
      <c r="J15" s="96" t="s">
        <v>166</v>
      </c>
      <c r="K15" s="95"/>
    </row>
    <row r="16" spans="1:16" s="12" customFormat="1" ht="187.5" customHeight="1" thickBot="1" x14ac:dyDescent="0.3">
      <c r="A16" s="13" t="str">
        <f t="shared" ref="A16:A17" si="8">IF(OR(B16&lt;&gt;"",J16&lt;&gt;""),CONCATENATE(LEFT(A15,3),IF(MID(A15,4,2)+1&lt;10,CONCATENATE("0",MID(A15,4,2)+1))),"")</f>
        <v>IMG07</v>
      </c>
      <c r="B16" s="133" t="s">
        <v>186</v>
      </c>
      <c r="C16" s="25" t="str">
        <f t="shared" ref="C16" si="9">IF(OR(B16&lt;&gt;"",J16&lt;&gt;""),IF($G$4="Recurso",CONCATENATE($G$4," ",$G$5),$G$4),"")</f>
        <v>Cuaderno de Estudio</v>
      </c>
      <c r="D16" s="14" t="s">
        <v>149</v>
      </c>
      <c r="E16" s="14" t="s">
        <v>148</v>
      </c>
      <c r="F16" s="14" t="str">
        <f t="shared" ref="F16" si="10">IF(OR(B16&lt;&gt;"",J16&lt;&gt;""),CONCATENATE($C$7,"_",$A16,IF($G$4="Cuaderno de Estudio","_small",CONCATENATE(IF(I16="","","n"),IF(LEFT($G$5,1)="F",".jpg",".png")))),"")</f>
        <v>CN_07_12_CO_IMG07_small</v>
      </c>
      <c r="G16" s="14" t="str">
        <f>IF(F16&lt;&gt;"",IF($G$4="Recurso",IF(LEFT($G$5,1)="M",VLOOKUP($G$5,'Definición técnica de imagenes'!$A$3:$G$17,5,FALSE),IF($G$5="F1",'Definición técnica de imagenes'!$E$15,'Definición técnica de imagenes'!$F$13)),'Definición técnica de imagenes'!$E$16),"")</f>
        <v>526 x 370 px</v>
      </c>
      <c r="H16" s="14" t="str">
        <f t="shared" ref="H16" si="11">IF(AND(I16&lt;&gt;"",I16&lt;&gt;0),IF(OR(B16&lt;&gt;"",J16&lt;&gt;""),CONCATENATE($C$7,"_",$A16,IF($G$4="Cuaderno de Estudio","_zoom",CONCATENATE("a",IF(LEFT($G$5,1)="F",".jpg",".png")))),""),"")</f>
        <v>CN_07_12_CO_IMG07_zoom</v>
      </c>
      <c r="I16" s="14" t="str">
        <f>IF(OR(B16&lt;&gt;"",J16&lt;&gt;""),IF($G$4="Recurso",IF(LEFT($G$5,1)="M",IF(VLOOKUP($G$5,'Definición técnica de imagenes'!$A$3:$G$17,6,FALSE)=0,"",VLOOKUP($G$5,'Definición técnica de imagenes'!$A$3:$G$17,6,FALSE)),IF($G$5="F1","","")),'Definición técnica de imagenes'!$F$16),"")</f>
        <v>800 x 600 px</v>
      </c>
      <c r="J16" s="134" t="s">
        <v>187</v>
      </c>
      <c r="K16" s="132" t="s">
        <v>188</v>
      </c>
    </row>
    <row r="17" spans="1:11" s="12" customFormat="1" ht="198.75" customHeight="1" x14ac:dyDescent="0.25">
      <c r="A17" s="13" t="str">
        <f t="shared" si="8"/>
        <v>IMG08</v>
      </c>
      <c r="B17" s="79">
        <v>215984278</v>
      </c>
      <c r="C17" s="25" t="str">
        <f t="shared" si="0"/>
        <v>Cuaderno de Estudio</v>
      </c>
      <c r="D17" s="14" t="s">
        <v>149</v>
      </c>
      <c r="E17" s="14" t="s">
        <v>148</v>
      </c>
      <c r="F17" s="14" t="str">
        <f t="shared" si="1"/>
        <v>CN_07_12_CO_IMG08_small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CN_07_12_CO_IMG08_zoom</v>
      </c>
      <c r="I17" s="14" t="str">
        <f>IF(OR(B17&lt;&gt;"",J17&lt;&gt;""),IF($G$4="Recurso",IF(LEFT($G$5,1)="M",IF(VLOOKUP($G$5,'Definición técnica de imagenes'!$A$3:$G$17,6,FALSE)=0,"",VLOOKUP($G$5,'Definición técnica de imagenes'!$A$3:$G$17,6,FALSE)),IF($G$5="F1","","")),'Definición técnica de imagenes'!$F$16),"")</f>
        <v>800 x 600 px</v>
      </c>
      <c r="J17" s="97" t="s">
        <v>167</v>
      </c>
      <c r="K17" s="132"/>
    </row>
    <row r="18" spans="1:11" s="12" customFormat="1" ht="234.75" customHeight="1" x14ac:dyDescent="0.25">
      <c r="A18" s="13" t="str">
        <f t="shared" si="3"/>
        <v>IMG09</v>
      </c>
      <c r="B18" s="80" t="s">
        <v>169</v>
      </c>
      <c r="C18" s="25" t="str">
        <f t="shared" si="0"/>
        <v>Cuaderno de Estudio</v>
      </c>
      <c r="D18" s="14" t="s">
        <v>149</v>
      </c>
      <c r="E18" s="14" t="s">
        <v>147</v>
      </c>
      <c r="F18" s="14" t="str">
        <f t="shared" si="1"/>
        <v>CN_07_12_CO_IMG09_small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CN_07_12_CO_IMG09_zoom</v>
      </c>
      <c r="I18" s="14" t="str">
        <f>IF(OR(B18&lt;&gt;"",J18&lt;&gt;""),IF($G$4="Recurso",IF(LEFT($G$5,1)="M",IF(VLOOKUP($G$5,'Definición técnica de imagenes'!$A$3:$G$17,6,FALSE)=0,"",VLOOKUP($G$5,'Definición técnica de imagenes'!$A$3:$G$17,6,FALSE)),IF($G$5="F1","","")),'Definición técnica de imagenes'!$F$16),"")</f>
        <v>800 x 600 px</v>
      </c>
      <c r="J18" s="82" t="s">
        <v>168</v>
      </c>
      <c r="K18" s="98"/>
    </row>
    <row r="19" spans="1:11" s="12" customFormat="1" ht="160.5" customHeight="1" x14ac:dyDescent="0.25">
      <c r="A19" s="13" t="s">
        <v>150</v>
      </c>
      <c r="B19" s="84" t="s">
        <v>171</v>
      </c>
      <c r="C19" s="25" t="str">
        <f t="shared" si="0"/>
        <v>Cuaderno de Estudio</v>
      </c>
      <c r="D19" s="14" t="s">
        <v>146</v>
      </c>
      <c r="E19" s="14" t="s">
        <v>147</v>
      </c>
      <c r="F19" s="14" t="str">
        <f t="shared" si="1"/>
        <v>CN_07_12_CO_IMG10_small</v>
      </c>
      <c r="G19" s="14" t="str">
        <f>IF(F19&lt;&gt;"",IF($G$4="Recurso",IF(LEFT($G$5,1)="M",VLOOKUP($G$5,'Definición técnica de imagenes'!$A$3:$G$17,5,FALSE),IF($G$5="F1",'Definición técnica de imagenes'!$E$15,'Definición técnica de imagenes'!$F$13)),'Definición técnica de imagenes'!$E$16),"")</f>
        <v>526 x 370 px</v>
      </c>
      <c r="H19" s="14" t="str">
        <f t="shared" si="2"/>
        <v>CN_07_12_CO_IMG10_zoom</v>
      </c>
      <c r="I19" s="14" t="str">
        <f>IF(OR(B19&lt;&gt;"",J19&lt;&gt;""),IF($G$4="Recurso",IF(LEFT($G$5,1)="M",IF(VLOOKUP($G$5,'Definición técnica de imagenes'!$A$3:$G$17,6,FALSE)=0,"",VLOOKUP($G$5,'Definición técnica de imagenes'!$A$3:$G$17,6,FALSE)),IF($G$5="F1","","")),'Definición técnica de imagenes'!$F$16),"")</f>
        <v>800 x 600 px</v>
      </c>
      <c r="J19" s="78" t="s">
        <v>170</v>
      </c>
      <c r="K19" s="73"/>
    </row>
    <row r="20" spans="1:11" s="12" customFormat="1" ht="204.75" customHeight="1" x14ac:dyDescent="0.25">
      <c r="A20" s="13" t="s">
        <v>151</v>
      </c>
      <c r="B20" s="84">
        <v>140788450</v>
      </c>
      <c r="C20" s="25" t="str">
        <f t="shared" si="0"/>
        <v>Cuaderno de Estudio</v>
      </c>
      <c r="D20" s="14" t="s">
        <v>149</v>
      </c>
      <c r="E20" s="14" t="s">
        <v>148</v>
      </c>
      <c r="F20" s="14" t="str">
        <f t="shared" si="1"/>
        <v>CN_07_12_CO_IMG11_small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CN_07_12_CO_IMG11_zoom</v>
      </c>
      <c r="I20" s="14" t="str">
        <f>IF(OR(B20&lt;&gt;"",J20&lt;&gt;""),IF($G$4="Recurso",IF(LEFT($G$5,1)="M",IF(VLOOKUP($G$5,'Definición técnica de imagenes'!$A$3:$G$17,6,FALSE)=0,"",VLOOKUP($G$5,'Definición técnica de imagenes'!$A$3:$G$17,6,FALSE)),IF($G$5="F1","","")),'Definición técnica de imagenes'!$F$16),"")</f>
        <v>800 x 600 px</v>
      </c>
      <c r="J20" s="85" t="s">
        <v>172</v>
      </c>
      <c r="K20" s="95"/>
    </row>
    <row r="21" spans="1:11" s="12" customFormat="1" ht="229.5" customHeight="1" x14ac:dyDescent="0.25">
      <c r="A21" s="13" t="s">
        <v>152</v>
      </c>
      <c r="B21" s="86">
        <v>2771474</v>
      </c>
      <c r="C21" s="25" t="str">
        <f>IF(OR(B21&lt;&gt;"",J21&lt;&gt;""),IF($G$4="Recurso",CONCATENATE($G$4," ",$G$5),$G$4),"")</f>
        <v>Cuaderno de Estudio</v>
      </c>
      <c r="D21" s="14" t="s">
        <v>146</v>
      </c>
      <c r="E21" s="14" t="s">
        <v>148</v>
      </c>
      <c r="F21" s="14" t="str">
        <f>IF(OR(B21&lt;&gt;"",J21&lt;&gt;""),CONCATENATE($C$7,"_",$A21,IF($G$4="Cuaderno de Estudio","_small",CONCATENATE(IF(I21="","","n"),IF(LEFT($G$5,1)="F",".jpg",".png")))),"")</f>
        <v>CN_07_12_CO_IMG12_small</v>
      </c>
      <c r="G21" s="14" t="str">
        <f>IF(F21&lt;&gt;"",IF($G$4="Recurso",IF(LEFT($G$5,1)="M",VLOOKUP($G$5,'Definición técnica de imagenes'!$A$3:$G$17,5,FALSE),IF($G$5="F1",'Definición técnica de imagenes'!$E$15,'Definición técnica de imagenes'!$F$13)),'Definición técnica de imagenes'!$E$16),"")</f>
        <v>526 x 370 px</v>
      </c>
      <c r="H21" s="14" t="str">
        <f>IF(AND(I21&lt;&gt;"",I21&lt;&gt;0),IF(OR(B21&lt;&gt;"",J21&lt;&gt;""),CONCATENATE($C$7,"_",$A21,IF($G$4="Cuaderno de Estudio","_zoom",CONCATENATE("a",IF(LEFT($G$5,1)="F",".jpg",".png")))),""),"")</f>
        <v>CN_07_12_CO_IMG12_zoom</v>
      </c>
      <c r="I21" s="14" t="str">
        <f>IF(OR(B21&lt;&gt;"",J21&lt;&gt;""),IF($G$4="Recurso",IF(LEFT($G$5,1)="M",IF(VLOOKUP($G$5,'Definición técnica de imagenes'!$A$3:$G$17,6,FALSE)=0,"",VLOOKUP($G$5,'Definición técnica de imagenes'!$A$3:$G$17,6,FALSE)),IF($G$5="F1","","")),'Definición técnica de imagenes'!$F$16),"")</f>
        <v>800 x 600 px</v>
      </c>
      <c r="J21" s="78" t="s">
        <v>173</v>
      </c>
      <c r="K21" s="95"/>
    </row>
    <row r="22" spans="1:11" s="12" customFormat="1" ht="238.5" customHeight="1" x14ac:dyDescent="0.25">
      <c r="A22" s="13" t="s">
        <v>153</v>
      </c>
      <c r="B22" s="84" t="s">
        <v>190</v>
      </c>
      <c r="C22" s="25" t="str">
        <f t="shared" si="0"/>
        <v>Cuaderno de Estudio</v>
      </c>
      <c r="D22" s="14" t="s">
        <v>146</v>
      </c>
      <c r="E22" s="14" t="s">
        <v>147</v>
      </c>
      <c r="F22" s="14" t="str">
        <f t="shared" si="1"/>
        <v>CN_07_12_CO_IMG13_small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CN_07_12_CO_IMG13_zoom</v>
      </c>
      <c r="I22" s="14" t="str">
        <f>IF(OR(B22&lt;&gt;"",J22&lt;&gt;""),IF($G$4="Recurso",IF(LEFT($G$5,1)="M",IF(VLOOKUP($G$5,'Definición técnica de imagenes'!$A$3:$G$17,6,FALSE)=0,"",VLOOKUP($G$5,'Definición técnica de imagenes'!$A$3:$G$17,6,FALSE)),IF($G$5="F1","","")),'Definición técnica de imagenes'!$F$16),"")</f>
        <v>800 x 600 px</v>
      </c>
      <c r="J22" s="89" t="s">
        <v>174</v>
      </c>
      <c r="K22" s="88"/>
    </row>
    <row r="23" spans="1:11" s="12" customFormat="1" ht="133.5" customHeight="1" x14ac:dyDescent="0.25">
      <c r="A23" s="13" t="s">
        <v>156</v>
      </c>
      <c r="B23" s="84" t="s">
        <v>191</v>
      </c>
      <c r="C23" s="25" t="str">
        <f t="shared" si="0"/>
        <v>Cuaderno de Estudio</v>
      </c>
      <c r="D23" s="14" t="s">
        <v>146</v>
      </c>
      <c r="E23" s="14" t="s">
        <v>148</v>
      </c>
      <c r="F23" s="14" t="str">
        <f t="shared" si="1"/>
        <v>CN_07_12_CO_IMG14_small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CN_07_12_CO_IMG14_zoom</v>
      </c>
      <c r="I23" s="14" t="str">
        <f>IF(OR(B23&lt;&gt;"",J23&lt;&gt;""),IF($G$4="Recurso",IF(LEFT($G$5,1)="M",IF(VLOOKUP($G$5,'Definición técnica de imagenes'!$A$3:$G$17,6,FALSE)=0,"",VLOOKUP($G$5,'Definición técnica de imagenes'!$A$3:$G$17,6,FALSE)),IF($G$5="F1","","")),'Definición técnica de imagenes'!$F$16),"")</f>
        <v>800 x 600 px</v>
      </c>
      <c r="J23" s="87" t="s">
        <v>175</v>
      </c>
      <c r="K23" s="90"/>
    </row>
    <row r="24" spans="1:11" s="12" customFormat="1" ht="110.25" customHeight="1" x14ac:dyDescent="0.25">
      <c r="A24" s="13" t="s">
        <v>157</v>
      </c>
      <c r="B24" s="84">
        <v>127968995</v>
      </c>
      <c r="C24" s="25" t="str">
        <f t="shared" si="0"/>
        <v>Cuaderno de Estudio</v>
      </c>
      <c r="D24" s="14" t="s">
        <v>146</v>
      </c>
      <c r="E24" s="14" t="s">
        <v>148</v>
      </c>
      <c r="F24" s="14" t="str">
        <f t="shared" si="1"/>
        <v>CN_07_12_CO_IMG15_small</v>
      </c>
      <c r="G24" s="14" t="str">
        <f>IF(F24&lt;&gt;"",IF($G$4="Recurso",IF(LEFT($G$5,1)="M",VLOOKUP($G$5,'Definición técnica de imagenes'!$A$3:$G$17,5,FALSE),IF($G$5="F1",'Definición técnica de imagenes'!$E$15,'Definición técnica de imagenes'!$F$13)),'Definición técnica de imagenes'!$E$16),"")</f>
        <v>526 x 370 px</v>
      </c>
      <c r="H24" s="14" t="str">
        <f t="shared" si="2"/>
        <v>CN_07_12_CO_IMG15_zoom</v>
      </c>
      <c r="I24" s="14" t="str">
        <f>IF(OR(B24&lt;&gt;"",J24&lt;&gt;""),IF($G$4="Recurso",IF(LEFT($G$5,1)="M",IF(VLOOKUP($G$5,'Definición técnica de imagenes'!$A$3:$G$17,6,FALSE)=0,"",VLOOKUP($G$5,'Definición técnica de imagenes'!$A$3:$G$17,6,FALSE)),IF($G$5="F1","","")),'Definición técnica de imagenes'!$F$16),"")</f>
        <v>800 x 600 px</v>
      </c>
      <c r="J24" s="82" t="s">
        <v>176</v>
      </c>
      <c r="K24" s="91"/>
    </row>
    <row r="25" spans="1:11" s="12" customFormat="1" ht="139.5" customHeight="1" x14ac:dyDescent="0.25">
      <c r="A25" s="13" t="s">
        <v>158</v>
      </c>
      <c r="B25" s="83">
        <v>73943629</v>
      </c>
      <c r="C25" s="25" t="str">
        <f t="shared" si="0"/>
        <v>Cuaderno de Estudio</v>
      </c>
      <c r="D25" s="14" t="s">
        <v>149</v>
      </c>
      <c r="E25" s="14" t="s">
        <v>148</v>
      </c>
      <c r="F25" s="14" t="str">
        <f t="shared" si="1"/>
        <v>CN_07_12_CO_IMG16_small</v>
      </c>
      <c r="G25" s="14" t="str">
        <f>IF(F25&lt;&gt;"",IF($G$4="Recurso",IF(LEFT($G$5,1)="M",VLOOKUP($G$5,'Definición técnica de imagenes'!$A$3:$G$17,5,FALSE),IF($G$5="F1",'Definición técnica de imagenes'!$E$15,'Definición técnica de imagenes'!$F$13)),'Definición técnica de imagenes'!$E$16),"")</f>
        <v>526 x 370 px</v>
      </c>
      <c r="H25" s="14" t="str">
        <f t="shared" si="2"/>
        <v>CN_07_12_CO_IMG16_zoom</v>
      </c>
      <c r="I25" s="14" t="str">
        <f>IF(OR(B25&lt;&gt;"",J25&lt;&gt;""),IF($G$4="Recurso",IF(LEFT($G$5,1)="M",IF(VLOOKUP($G$5,'Definición técnica de imagenes'!$A$3:$G$17,6,FALSE)=0,"",VLOOKUP($G$5,'Definición técnica de imagenes'!$A$3:$G$17,6,FALSE)),IF($G$5="F1","","")),'Definición técnica de imagenes'!$F$16),"")</f>
        <v>800 x 600 px</v>
      </c>
      <c r="J25" s="92" t="s">
        <v>177</v>
      </c>
      <c r="K25" s="88" t="s">
        <v>178</v>
      </c>
    </row>
    <row r="26" spans="1:11" s="12" customFormat="1" ht="169.5" customHeight="1" x14ac:dyDescent="0.25">
      <c r="A26" s="13" t="s">
        <v>159</v>
      </c>
      <c r="B26" s="83">
        <v>109488134</v>
      </c>
      <c r="C26" s="25" t="str">
        <f>IF(OR(B26&lt;&gt;"",J26&lt;&gt;""),IF($G$4="Recurso",CONCATENATE($G$4," ",$G$5),$G$4),"")</f>
        <v>Cuaderno de Estudio</v>
      </c>
      <c r="D26" s="14" t="s">
        <v>149</v>
      </c>
      <c r="E26" s="14" t="s">
        <v>147</v>
      </c>
      <c r="F26" s="14" t="str">
        <f>IF(OR(B26&lt;&gt;"",J26&lt;&gt;""),CONCATENATE($C$7,"_",$A26,IF($G$4="Cuaderno de Estudio","_small",CONCATENATE(IF(I26="","","n"),IF(LEFT($G$5,1)="F",".jpg",".png")))),"")</f>
        <v>CN_07_12_CO_IMG17_small</v>
      </c>
      <c r="G26" s="14" t="str">
        <f>IF(F26&lt;&gt;"",IF($G$4="Recurso",IF(LEFT($G$5,1)="M",VLOOKUP($G$5,'Definición técnica de imagenes'!$A$3:$G$17,5,FALSE),IF($G$5="F1",'Definición técnica de imagenes'!$E$15,'Definición técnica de imagenes'!$F$13)),'Definición técnica de imagenes'!$E$16),"")</f>
        <v>526 x 370 px</v>
      </c>
      <c r="H26" s="14" t="str">
        <f>IF(AND(I26&lt;&gt;"",I26&lt;&gt;0),IF(OR(B26&lt;&gt;"",J26&lt;&gt;""),CONCATENATE($C$7,"_",$A26,IF($G$4="Cuaderno de Estudio","_zoom",CONCATENATE("a",IF(LEFT($G$5,1)="F",".jpg",".png")))),""),"")</f>
        <v>CN_07_12_CO_IMG17_zoom</v>
      </c>
      <c r="I26" s="14" t="str">
        <f>IF(OR(B26&lt;&gt;"",J26&lt;&gt;""),IF($G$4="Recurso",IF(LEFT($G$5,1)="M",IF(VLOOKUP($G$5,'Definición técnica de imagenes'!$A$3:$G$17,6,FALSE)=0,"",VLOOKUP($G$5,'Definición técnica de imagenes'!$A$3:$G$17,6,FALSE)),IF($G$5="F1","","")),'Definición técnica de imagenes'!$F$16),"")</f>
        <v>800 x 600 px</v>
      </c>
      <c r="J26" s="14" t="s">
        <v>179</v>
      </c>
      <c r="K26" s="88"/>
    </row>
    <row r="27" spans="1:11" s="12" customFormat="1" ht="123" customHeight="1" x14ac:dyDescent="0.25">
      <c r="A27" s="13" t="s">
        <v>189</v>
      </c>
      <c r="B27" s="83">
        <v>143998945</v>
      </c>
      <c r="C27" s="25" t="str">
        <f>IF(OR(B27&lt;&gt;"",J27&lt;&gt;""),IF($G$4="Recurso",CONCATENATE($G$4," ",$G$5),$G$4),"")</f>
        <v>Cuaderno de Estudio</v>
      </c>
      <c r="D27" s="14" t="s">
        <v>149</v>
      </c>
      <c r="E27" s="14" t="s">
        <v>147</v>
      </c>
      <c r="F27" s="14" t="str">
        <f>IF(OR(B27&lt;&gt;"",J27&lt;&gt;""),CONCATENATE($C$7,"_",$A27,IF($G$4="Cuaderno de Estudio","_small",CONCATENATE(IF(I27="","","n"),IF(LEFT($G$5,1)="F",".jpg",".png")))),"")</f>
        <v>CN_07_12_CO_IMG18_small</v>
      </c>
      <c r="G27" s="14" t="str">
        <f>IF(F27&lt;&gt;"",IF($G$4="Recurso",IF(LEFT($G$5,1)="M",VLOOKUP($G$5,'Definición técnica de imagenes'!$A$3:$G$17,5,FALSE),IF($G$5="F1",'Definición técnica de imagenes'!$E$15,'Definición técnica de imagenes'!$F$13)),'Definición técnica de imagenes'!$E$16),"")</f>
        <v>526 x 370 px</v>
      </c>
      <c r="H27" s="14" t="str">
        <f>IF(AND(I27&lt;&gt;"",I27&lt;&gt;0),IF(OR(B27&lt;&gt;"",J27&lt;&gt;""),CONCATENATE($C$7,"_",$A27,IF($G$4="Cuaderno de Estudio","_zoom",CONCATENATE("a",IF(LEFT($G$5,1)="F",".jpg",".png")))),""),"")</f>
        <v>CN_07_12_CO_IMG18_zoom</v>
      </c>
      <c r="I27" s="14" t="str">
        <f>IF(OR(B27&lt;&gt;"",J27&lt;&gt;""),IF($G$4="Recurso",IF(LEFT($G$5,1)="M",IF(VLOOKUP($G$5,'Definición técnica de imagenes'!$A$3:$G$17,6,FALSE)=0,"",VLOOKUP($G$5,'Definición técnica de imagenes'!$A$3:$G$17,6,FALSE)),IF($G$5="F1","","")),'Definición técnica de imagenes'!$F$16),"")</f>
        <v>800 x 600 px</v>
      </c>
      <c r="J27" s="14" t="s">
        <v>180</v>
      </c>
      <c r="K27" s="19" t="s">
        <v>181</v>
      </c>
    </row>
    <row r="28" spans="1:11" s="12" customFormat="1" ht="123" customHeight="1" x14ac:dyDescent="0.25">
      <c r="A28" s="13" t="s">
        <v>192</v>
      </c>
      <c r="B28" s="136">
        <v>283600664</v>
      </c>
      <c r="C28" s="25" t="str">
        <f>IF(OR(B28&lt;&gt;"",J28&lt;&gt;""),IF($G$4="Recurso",CONCATENATE($G$4," ",$G$5),$G$4),"")</f>
        <v>Cuaderno de Estudio</v>
      </c>
      <c r="D28" s="14" t="s">
        <v>149</v>
      </c>
      <c r="E28" s="14" t="s">
        <v>147</v>
      </c>
      <c r="F28" s="14" t="str">
        <f>IF(OR(B28&lt;&gt;"",J28&lt;&gt;""),CONCATENATE($C$7,"_",$A28,IF($G$4="Cuaderno de Estudio","_small",CONCATENATE(IF(I28="","","n"),IF(LEFT($G$5,1)="F",".jpg",".png")))),"")</f>
        <v>CN_07_12_CO_IMG19_small</v>
      </c>
      <c r="G28" s="14" t="str">
        <f>IF(F28&lt;&gt;"",IF($G$4="Recurso",IF(LEFT($G$5,1)="M",VLOOKUP($G$5,'Definición técnica de imagenes'!$A$3:$G$17,5,FALSE),IF($G$5="F1",'Definición técnica de imagenes'!$E$15,'Definición técnica de imagenes'!$F$13)),'Definición técnica de imagenes'!$E$16),"")</f>
        <v>526 x 370 px</v>
      </c>
      <c r="H28" s="14" t="str">
        <f>IF(AND(I28&lt;&gt;"",I28&lt;&gt;0),IF(OR(B28&lt;&gt;"",J28&lt;&gt;""),CONCATENATE($C$7,"_",$A28,IF($G$4="Cuaderno de Estudio","_zoom",CONCATENATE("a",IF(LEFT($G$5,1)="F",".jpg",".png")))),""),"")</f>
        <v>CN_07_12_CO_IMG19_zoom</v>
      </c>
      <c r="I28" s="14" t="str">
        <f>IF(OR(B28&lt;&gt;"",J28&lt;&gt;""),IF($G$4="Recurso",IF(LEFT($G$5,1)="M",IF(VLOOKUP($G$5,'Definición técnica de imagenes'!$A$3:$G$17,6,FALSE)=0,"",VLOOKUP($G$5,'Definición técnica de imagenes'!$A$3:$G$17,6,FALSE)),IF($G$5="F1","","")),'Definición técnica de imagenes'!$F$16),"")</f>
        <v>800 x 600 px</v>
      </c>
      <c r="J28" s="135" t="s">
        <v>193</v>
      </c>
      <c r="K28" s="19" t="s">
        <v>181</v>
      </c>
    </row>
    <row r="29" spans="1:11" s="12" customFormat="1" ht="141" customHeight="1" x14ac:dyDescent="0.25">
      <c r="A29" s="13" t="s">
        <v>194</v>
      </c>
      <c r="B29" s="26">
        <v>170350784</v>
      </c>
      <c r="C29" s="26" t="s">
        <v>145</v>
      </c>
      <c r="D29" s="14" t="s">
        <v>149</v>
      </c>
      <c r="E29" s="14" t="s">
        <v>147</v>
      </c>
      <c r="F29" s="14" t="str">
        <f t="shared" si="1"/>
        <v>CN_07_12_CO_IMG20_small</v>
      </c>
      <c r="G29" s="14" t="str">
        <f>IF(F29&lt;&gt;"",IF($G$4="Recurso",IF(LEFT($G$5,1)="M",VLOOKUP($G$5,'Definición técnica de imagenes'!$A$3:$G$17,5,FALSE),IF($G$5="F1",'Definición técnica de imagenes'!$E$15,'Definición técnica de imagenes'!$F$13)),'Definición técnica de imagenes'!$E$16),"")</f>
        <v>526 x 370 px</v>
      </c>
      <c r="H29" s="14" t="str">
        <f t="shared" si="2"/>
        <v>CN_07_12_CO_IMG20_zoom</v>
      </c>
      <c r="I29" s="14" t="str">
        <f>IF(OR(B29&lt;&gt;"",J29&lt;&gt;""),IF($G$4="Recurso",IF(LEFT($G$5,1)="M",IF(VLOOKUP($G$5,'Definición técnica de imagenes'!$A$3:$G$17,6,FALSE)=0,"",VLOOKUP($G$5,'Definición técnica de imagenes'!$A$3:$G$17,6,FALSE)),IF($G$5="F1","","")),'Definición técnica de imagenes'!$F$16),"")</f>
        <v>800 x 600 px</v>
      </c>
      <c r="J29" s="14" t="s">
        <v>182</v>
      </c>
      <c r="K29" s="19"/>
    </row>
    <row r="30" spans="1:11" s="12" customFormat="1" ht="154.5" customHeight="1" x14ac:dyDescent="0.25">
      <c r="A30" s="13" t="str">
        <f t="shared" si="3"/>
        <v/>
      </c>
      <c r="B30" s="26"/>
      <c r="C30" s="26"/>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IF(OR(B30&lt;&gt;"",J30&lt;&gt;""),IF($G$4="Recurso",IF(LEFT($G$5,1)="M",IF(VLOOKUP($G$5,'Definición técnica de imagenes'!$A$3:$G$17,6,FALSE)=0,"",VLOOKUP($G$5,'Definición técnica de imagenes'!$A$3:$G$17,6,FALSE)),IF($G$5="F1","","")),'Definición técnica de imagenes'!$F$16),"")</f>
        <v/>
      </c>
      <c r="J30" s="19"/>
      <c r="K30" s="19"/>
    </row>
    <row r="31" spans="1:11" s="12" customFormat="1" ht="119.25" customHeight="1" x14ac:dyDescent="0.25">
      <c r="A31" s="13" t="str">
        <f t="shared" si="3"/>
        <v/>
      </c>
      <c r="B31" s="25"/>
      <c r="C31" s="25"/>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9"/>
      <c r="K31" s="19"/>
    </row>
    <row r="32" spans="1:11" s="12" customFormat="1" x14ac:dyDescent="0.25">
      <c r="A32" s="13" t="str">
        <f t="shared" si="3"/>
        <v/>
      </c>
      <c r="B32" s="26"/>
      <c r="C32" s="26"/>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9"/>
      <c r="K32" s="19"/>
    </row>
    <row r="33" spans="1:11" s="12" customFormat="1" x14ac:dyDescent="0.25">
      <c r="A33" s="13" t="str">
        <f t="shared" si="3"/>
        <v/>
      </c>
      <c r="B33" s="26"/>
      <c r="C33" s="26"/>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9"/>
      <c r="K33" s="19"/>
    </row>
    <row r="34" spans="1:11" s="12" customFormat="1" x14ac:dyDescent="0.25">
      <c r="A34" s="13"/>
      <c r="B34" s="26"/>
      <c r="C34" s="26"/>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9"/>
      <c r="K34" s="19"/>
    </row>
    <row r="35" spans="1:11" s="12" customFormat="1" x14ac:dyDescent="0.25">
      <c r="A35" s="13"/>
      <c r="B35" s="26"/>
      <c r="C35" s="26"/>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9"/>
      <c r="K35" s="19"/>
    </row>
    <row r="36" spans="1:11" s="12" customFormat="1" x14ac:dyDescent="0.25">
      <c r="A36" s="13"/>
      <c r="B36" s="26"/>
      <c r="C36" s="26"/>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9"/>
      <c r="K36" s="19"/>
    </row>
    <row r="37" spans="1:11" s="12" customFormat="1" x14ac:dyDescent="0.25">
      <c r="A37" s="13"/>
      <c r="B37" s="26"/>
      <c r="C37" s="26"/>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19"/>
      <c r="K37" s="19"/>
    </row>
    <row r="38" spans="1:11" s="12" customFormat="1" x14ac:dyDescent="0.25">
      <c r="A38" s="13"/>
      <c r="B38" s="25"/>
      <c r="C38" s="25"/>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14"/>
      <c r="K38" s="15"/>
    </row>
    <row r="39" spans="1:11" s="12" customFormat="1" x14ac:dyDescent="0.25">
      <c r="A39" s="13"/>
      <c r="B39" s="27"/>
      <c r="C39" s="27"/>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5"/>
      <c r="C40" s="25"/>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20"/>
      <c r="K40" s="15"/>
    </row>
    <row r="41" spans="1:11" s="12" customFormat="1" x14ac:dyDescent="0.25">
      <c r="A41" s="13"/>
      <c r="B41" s="28"/>
      <c r="C41" s="28"/>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21"/>
      <c r="K41" s="15"/>
    </row>
    <row r="42" spans="1:11" s="12" customFormat="1" x14ac:dyDescent="0.25">
      <c r="A42" s="13"/>
      <c r="B42" s="25"/>
      <c r="C42" s="25"/>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5"/>
      <c r="C43" s="25"/>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5"/>
      <c r="C44" s="25"/>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5"/>
      <c r="C45" s="25"/>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5"/>
      <c r="C46" s="25"/>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5"/>
      <c r="C47" s="25"/>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5"/>
      <c r="C48" s="25"/>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5"/>
      <c r="C49" s="25"/>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5"/>
      <c r="C50" s="25"/>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5"/>
      <c r="C51" s="25"/>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5"/>
      <c r="C52" s="25"/>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5"/>
      <c r="C53" s="25"/>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5"/>
      <c r="C54" s="25"/>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5"/>
      <c r="C55" s="25"/>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5"/>
      <c r="C56" s="25"/>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5"/>
      <c r="C57" s="25"/>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5"/>
      <c r="C58" s="25"/>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5"/>
      <c r="C59" s="25"/>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5"/>
      <c r="C60" s="25"/>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5"/>
      <c r="C61" s="25"/>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25"/>
      <c r="C62" s="25"/>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25"/>
      <c r="C63" s="25"/>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25"/>
      <c r="C64" s="25"/>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si="1"/>
        <v/>
      </c>
      <c r="G75" s="14" t="str">
        <f>IF(F75&lt;&gt;"",IF($G$4="Recurso",IF(LEFT($G$5,1)="M",VLOOKUP($G$5,'Definición técnica de imagenes'!$A$3:$G$17,5,FALSE),IF($G$5="F1",'Definición técnica de imagenes'!$E$15,'Definición técnica de imagenes'!$F$13)),'Definición técnica de imagenes'!$E$16),"")</f>
        <v/>
      </c>
      <c r="H75" s="14" t="str">
        <f t="shared" si="2"/>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1"/>
        <v/>
      </c>
      <c r="G76" s="14" t="str">
        <f>IF(F76&lt;&gt;"",IF($G$4="Recurso",IF(LEFT($G$5,1)="M",VLOOKUP($G$5,'Definición técnica de imagenes'!$A$3:$G$17,5,FALSE),IF($G$5="F1",'Definición técnica de imagenes'!$E$15,'Definición técnica de imagenes'!$F$13)),'Definición técnica de imagenes'!$E$16),"")</f>
        <v/>
      </c>
      <c r="H76" s="14" t="str">
        <f t="shared" si="2"/>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1"/>
        <v/>
      </c>
      <c r="G77" s="14" t="str">
        <f>IF(F77&lt;&gt;"",IF($G$4="Recurso",IF(LEFT($G$5,1)="M",VLOOKUP($G$5,'Definición técnica de imagenes'!$A$3:$G$17,5,FALSE),IF($G$5="F1",'Definición técnica de imagenes'!$E$15,'Definición técnica de imagenes'!$F$13)),'Definición técnica de imagenes'!$E$16),"")</f>
        <v/>
      </c>
      <c r="H77" s="14" t="str">
        <f t="shared" si="2"/>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ref="F78:F111" si="12">IF(OR(B78&lt;&gt;"",J78&lt;&gt;""),CONCATENATE($C$7,"_",$A78,IF($G$4="Cuaderno de Estudio","_small",CONCATENATE(IF(I78="","","n"),IF(LEFT($G$5,1)="F",".jpg",".png")))),"")</f>
        <v/>
      </c>
      <c r="G78" s="14" t="str">
        <f>IF(F78&lt;&gt;"",IF($G$4="Recurso",IF(LEFT($G$5,1)="M",VLOOKUP($G$5,'Definición técnica de imagenes'!$A$3:$G$17,5,FALSE),IF($G$5="F1",'Definición técnica de imagenes'!$E$15,'Definición técnica de imagenes'!$F$13)),'Definición técnica de imagenes'!$E$16),"")</f>
        <v/>
      </c>
      <c r="H78" s="14" t="str">
        <f t="shared" ref="H78:H111" si="13">IF(AND(I78&lt;&gt;"",I78&lt;&gt;0),IF(OR(B78&lt;&gt;"",J78&lt;&gt;""),CONCATENATE($C$7,"_",$A78,IF($G$4="Cuaderno de Estudio","_zoom",CONCATENATE("a",IF(LEFT($G$5,1)="F",".jpg",".png")))),""),"")</f>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12"/>
        <v/>
      </c>
      <c r="G79" s="14" t="str">
        <f>IF(F79&lt;&gt;"",IF($G$4="Recurso",IF(LEFT($G$5,1)="M",VLOOKUP($G$5,'Definición técnica de imagenes'!$A$3:$G$17,5,FALSE),IF($G$5="F1",'Definición técnica de imagenes'!$E$15,'Definición técnica de imagenes'!$F$13)),'Definición técnica de imagenes'!$E$16),"")</f>
        <v/>
      </c>
      <c r="H79" s="14" t="str">
        <f t="shared" si="13"/>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12"/>
        <v/>
      </c>
      <c r="G80" s="14" t="str">
        <f>IF(F80&lt;&gt;"",IF($G$4="Recurso",IF(LEFT($G$5,1)="M",VLOOKUP($G$5,'Definición técnica de imagenes'!$A$3:$G$17,5,FALSE),IF($G$5="F1",'Definición técnica de imagenes'!$E$15,'Definición técnica de imagenes'!$F$13)),'Definición técnica de imagenes'!$E$16),"")</f>
        <v/>
      </c>
      <c r="H80" s="14" t="str">
        <f t="shared" si="13"/>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12"/>
        <v/>
      </c>
      <c r="G81" s="14" t="str">
        <f>IF(F81&lt;&gt;"",IF($G$4="Recurso",IF(LEFT($G$5,1)="M",VLOOKUP($G$5,'Definición técnica de imagenes'!$A$3:$G$17,5,FALSE),IF($G$5="F1",'Definición técnica de imagenes'!$E$15,'Definición técnica de imagenes'!$F$13)),'Definición técnica de imagenes'!$E$16),"")</f>
        <v/>
      </c>
      <c r="H81" s="14" t="str">
        <f t="shared" si="13"/>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12"/>
        <v/>
      </c>
      <c r="G82" s="14" t="str">
        <f>IF(F82&lt;&gt;"",IF($G$4="Recurso",IF(LEFT($G$5,1)="M",VLOOKUP($G$5,'Definición técnica de imagenes'!$A$3:$G$17,5,FALSE),IF($G$5="F1",'Definición técnica de imagenes'!$E$15,'Definición técnica de imagenes'!$F$13)),'Definición técnica de imagenes'!$E$16),"")</f>
        <v/>
      </c>
      <c r="H82" s="14" t="str">
        <f t="shared" si="13"/>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12"/>
        <v/>
      </c>
      <c r="G83" s="14" t="str">
        <f>IF(F83&lt;&gt;"",IF($G$4="Recurso",IF(LEFT($G$5,1)="M",VLOOKUP($G$5,'Definición técnica de imagenes'!$A$3:$G$17,5,FALSE),IF($G$5="F1",'Definición técnica de imagenes'!$E$15,'Definición técnica de imagenes'!$F$13)),'Definición técnica de imagenes'!$E$16),"")</f>
        <v/>
      </c>
      <c r="H83" s="14" t="str">
        <f t="shared" si="13"/>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12"/>
        <v/>
      </c>
      <c r="G84" s="14" t="str">
        <f>IF(F84&lt;&gt;"",IF($G$4="Recurso",IF(LEFT($G$5,1)="M",VLOOKUP($G$5,'Definición técnica de imagenes'!$A$3:$G$17,5,FALSE),IF($G$5="F1",'Definición técnica de imagenes'!$E$15,'Definición técnica de imagenes'!$F$13)),'Definición técnica de imagenes'!$E$16),"")</f>
        <v/>
      </c>
      <c r="H84" s="14" t="str">
        <f t="shared" si="13"/>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12"/>
        <v/>
      </c>
      <c r="G85" s="14" t="str">
        <f>IF(F85&lt;&gt;"",IF($G$4="Recurso",IF(LEFT($G$5,1)="M",VLOOKUP($G$5,'Definición técnica de imagenes'!$A$3:$G$17,5,FALSE),IF($G$5="F1",'Definición técnica de imagenes'!$E$15,'Definición técnica de imagenes'!$F$13)),'Definición técnica de imagenes'!$E$16),"")</f>
        <v/>
      </c>
      <c r="H85" s="14" t="str">
        <f t="shared" si="13"/>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12"/>
        <v/>
      </c>
      <c r="G86" s="14" t="str">
        <f>IF(F86&lt;&gt;"",IF($G$4="Recurso",IF(LEFT($G$5,1)="M",VLOOKUP($G$5,'Definición técnica de imagenes'!$A$3:$G$17,5,FALSE),IF($G$5="F1",'Definición técnica de imagenes'!$E$15,'Definición técnica de imagenes'!$F$13)),'Definición técnica de imagenes'!$E$16),"")</f>
        <v/>
      </c>
      <c r="H86" s="14" t="str">
        <f t="shared" si="13"/>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12"/>
        <v/>
      </c>
      <c r="G87" s="14" t="str">
        <f>IF(F87&lt;&gt;"",IF($G$4="Recurso",IF(LEFT($G$5,1)="M",VLOOKUP($G$5,'Definición técnica de imagenes'!$A$3:$G$17,5,FALSE),IF($G$5="F1",'Definición técnica de imagenes'!$E$15,'Definición técnica de imagenes'!$F$13)),'Definición técnica de imagenes'!$E$16),"")</f>
        <v/>
      </c>
      <c r="H87" s="14" t="str">
        <f t="shared" si="13"/>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12"/>
        <v/>
      </c>
      <c r="G88" s="14" t="str">
        <f>IF(F88&lt;&gt;"",IF($G$4="Recurso",IF(LEFT($G$5,1)="M",VLOOKUP($G$5,'Definición técnica de imagenes'!$A$3:$G$17,5,FALSE),IF($G$5="F1",'Definición técnica de imagenes'!$E$15,'Definición técnica de imagenes'!$F$13)),'Definición técnica de imagenes'!$E$16),"")</f>
        <v/>
      </c>
      <c r="H88" s="14" t="str">
        <f t="shared" si="13"/>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12"/>
        <v/>
      </c>
      <c r="G89" s="14" t="str">
        <f>IF(F89&lt;&gt;"",IF($G$4="Recurso",IF(LEFT($G$5,1)="M",VLOOKUP($G$5,'Definición técnica de imagenes'!$A$3:$G$17,5,FALSE),IF($G$5="F1",'Definición técnica de imagenes'!$E$15,'Definición técnica de imagenes'!$F$13)),'Definición técnica de imagenes'!$E$16),"")</f>
        <v/>
      </c>
      <c r="H89" s="14" t="str">
        <f t="shared" si="13"/>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12"/>
        <v/>
      </c>
      <c r="G90" s="14" t="str">
        <f>IF(F90&lt;&gt;"",IF($G$4="Recurso",IF(LEFT($G$5,1)="M",VLOOKUP($G$5,'Definición técnica de imagenes'!$A$3:$G$17,5,FALSE),IF($G$5="F1",'Definición técnica de imagenes'!$E$15,'Definición técnica de imagenes'!$F$13)),'Definición técnica de imagenes'!$E$16),"")</f>
        <v/>
      </c>
      <c r="H90" s="14" t="str">
        <f t="shared" si="13"/>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12"/>
        <v/>
      </c>
      <c r="G91" s="14" t="str">
        <f>IF(F91&lt;&gt;"",IF($G$4="Recurso",IF(LEFT($G$5,1)="M",VLOOKUP($G$5,'Definición técnica de imagenes'!$A$3:$G$17,5,FALSE),IF($G$5="F1",'Definición técnica de imagenes'!$E$15,'Definición técnica de imagenes'!$F$13)),'Definición técnica de imagenes'!$E$16),"")</f>
        <v/>
      </c>
      <c r="H91" s="14" t="str">
        <f t="shared" si="13"/>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12"/>
        <v/>
      </c>
      <c r="G92" s="14" t="str">
        <f>IF(F92&lt;&gt;"",IF($G$4="Recurso",IF(LEFT($G$5,1)="M",VLOOKUP($G$5,'Definición técnica de imagenes'!$A$3:$G$17,5,FALSE),IF($G$5="F1",'Definición técnica de imagenes'!$E$15,'Definición técnica de imagenes'!$F$13)),'Definición técnica de imagenes'!$E$16),"")</f>
        <v/>
      </c>
      <c r="H92" s="14" t="str">
        <f t="shared" si="13"/>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12"/>
        <v/>
      </c>
      <c r="G93" s="14" t="str">
        <f>IF(F93&lt;&gt;"",IF($G$4="Recurso",IF(LEFT($G$5,1)="M",VLOOKUP($G$5,'Definición técnica de imagenes'!$A$3:$G$17,5,FALSE),IF($G$5="F1",'Definición técnica de imagenes'!$E$15,'Definición técnica de imagenes'!$F$13)),'Definición técnica de imagenes'!$E$16),"")</f>
        <v/>
      </c>
      <c r="H93" s="14" t="str">
        <f t="shared" si="13"/>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12"/>
        <v/>
      </c>
      <c r="G94" s="14" t="str">
        <f>IF(F94&lt;&gt;"",IF($G$4="Recurso",IF(LEFT($G$5,1)="M",VLOOKUP($G$5,'Definición técnica de imagenes'!$A$3:$G$17,5,FALSE),IF($G$5="F1",'Definición técnica de imagenes'!$E$15,'Definición técnica de imagenes'!$F$13)),'Definición técnica de imagenes'!$E$16),"")</f>
        <v/>
      </c>
      <c r="H94" s="14" t="str">
        <f t="shared" si="13"/>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12"/>
        <v/>
      </c>
      <c r="G95" s="14" t="str">
        <f>IF(F95&lt;&gt;"",IF($G$4="Recurso",IF(LEFT($G$5,1)="M",VLOOKUP($G$5,'Definición técnica de imagenes'!$A$3:$G$17,5,FALSE),IF($G$5="F1",'Definición técnica de imagenes'!$E$15,'Definición técnica de imagenes'!$F$13)),'Definición técnica de imagenes'!$E$16),"")</f>
        <v/>
      </c>
      <c r="H95" s="14" t="str">
        <f t="shared" si="13"/>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12"/>
        <v/>
      </c>
      <c r="G96" s="14" t="str">
        <f>IF(F96&lt;&gt;"",IF($G$4="Recurso",IF(LEFT($G$5,1)="M",VLOOKUP($G$5,'Definición técnica de imagenes'!$A$3:$G$17,5,FALSE),IF($G$5="F1",'Definición técnica de imagenes'!$E$15,'Definición técnica de imagenes'!$F$13)),'Definición técnica de imagenes'!$E$16),"")</f>
        <v/>
      </c>
      <c r="H96" s="14" t="str">
        <f t="shared" si="13"/>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12"/>
        <v/>
      </c>
      <c r="G97" s="14" t="str">
        <f>IF(F97&lt;&gt;"",IF($G$4="Recurso",IF(LEFT($G$5,1)="M",VLOOKUP($G$5,'Definición técnica de imagenes'!$A$3:$G$17,5,FALSE),IF($G$5="F1",'Definición técnica de imagenes'!$E$15,'Definición técnica de imagenes'!$F$13)),'Definición técnica de imagenes'!$E$16),"")</f>
        <v/>
      </c>
      <c r="H97" s="14" t="str">
        <f t="shared" si="13"/>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12"/>
        <v/>
      </c>
      <c r="G98" s="14" t="str">
        <f>IF(F98&lt;&gt;"",IF($G$4="Recurso",IF(LEFT($G$5,1)="M",VLOOKUP($G$5,'Definición técnica de imagenes'!$A$3:$G$17,5,FALSE),IF($G$5="F1",'Definición técnica de imagenes'!$E$15,'Definición técnica de imagenes'!$F$13)),'Definición técnica de imagenes'!$E$16),"")</f>
        <v/>
      </c>
      <c r="H98" s="14" t="str">
        <f t="shared" si="13"/>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12"/>
        <v/>
      </c>
      <c r="G99" s="14" t="str">
        <f>IF(F99&lt;&gt;"",IF($G$4="Recurso",IF(LEFT($G$5,1)="M",VLOOKUP($G$5,'Definición técnica de imagenes'!$A$3:$G$17,5,FALSE),IF($G$5="F1",'Definición técnica de imagenes'!$E$15,'Definición técnica de imagenes'!$F$13)),'Definición técnica de imagenes'!$E$16),"")</f>
        <v/>
      </c>
      <c r="H99" s="14" t="str">
        <f t="shared" si="13"/>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12"/>
        <v/>
      </c>
      <c r="G100" s="14" t="str">
        <f>IF(F100&lt;&gt;"",IF($G$4="Recurso",IF(LEFT($G$5,1)="M",VLOOKUP($G$5,'Definición técnica de imagenes'!$A$3:$G$17,5,FALSE),IF($G$5="F1",'Definición técnica de imagenes'!$E$15,'Definición técnica de imagenes'!$F$13)),'Definición técnica de imagenes'!$E$16),"")</f>
        <v/>
      </c>
      <c r="H100" s="14" t="str">
        <f t="shared" si="13"/>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12"/>
        <v/>
      </c>
      <c r="G101" s="14" t="str">
        <f>IF(F101&lt;&gt;"",IF($G$4="Recurso",IF(LEFT($G$5,1)="M",VLOOKUP($G$5,'Definición técnica de imagenes'!$A$3:$G$17,5,FALSE),IF($G$5="F1",'Definición técnica de imagenes'!$E$15,'Definición técnica de imagenes'!$F$13)),'Definición técnica de imagenes'!$E$16),"")</f>
        <v/>
      </c>
      <c r="H101" s="14" t="str">
        <f t="shared" si="13"/>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12"/>
        <v/>
      </c>
      <c r="G102" s="14" t="str">
        <f>IF(F102&lt;&gt;"",IF($G$4="Recurso",IF(LEFT($G$5,1)="M",VLOOKUP($G$5,'Definición técnica de imagenes'!$A$3:$G$17,5,FALSE),IF($G$5="F1",'Definición técnica de imagenes'!$E$15,'Definición técnica de imagenes'!$F$13)),'Definición técnica de imagenes'!$E$16),"")</f>
        <v/>
      </c>
      <c r="H102" s="14" t="str">
        <f t="shared" si="13"/>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12"/>
        <v/>
      </c>
      <c r="G103" s="14" t="str">
        <f>IF(F103&lt;&gt;"",IF($G$4="Recurso",IF(LEFT($G$5,1)="M",VLOOKUP($G$5,'Definición técnica de imagenes'!$A$3:$G$17,5,FALSE),IF($G$5="F1",'Definición técnica de imagenes'!$E$15,'Definición técnica de imagenes'!$F$13)),'Definición técnica de imagenes'!$E$16),"")</f>
        <v/>
      </c>
      <c r="H103" s="14" t="str">
        <f t="shared" si="13"/>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12"/>
        <v/>
      </c>
      <c r="G104" s="14" t="str">
        <f>IF(F104&lt;&gt;"",IF($G$4="Recurso",IF(LEFT($G$5,1)="M",VLOOKUP($G$5,'Definición técnica de imagenes'!$A$3:$G$17,5,FALSE),IF($G$5="F1",'Definición técnica de imagenes'!$E$15,'Definición técnica de imagenes'!$F$13)),'Definición técnica de imagenes'!$E$16),"")</f>
        <v/>
      </c>
      <c r="H104" s="14" t="str">
        <f t="shared" si="13"/>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12"/>
        <v/>
      </c>
      <c r="G105" s="14" t="str">
        <f>IF(F105&lt;&gt;"",IF($G$4="Recurso",IF(LEFT($G$5,1)="M",VLOOKUP($G$5,'Definición técnica de imagenes'!$A$3:$G$17,5,FALSE),IF($G$5="F1",'Definición técnica de imagenes'!$E$15,'Definición técnica de imagenes'!$F$13)),'Definición técnica de imagenes'!$E$16),"")</f>
        <v/>
      </c>
      <c r="H105" s="14" t="str">
        <f t="shared" si="13"/>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12"/>
        <v/>
      </c>
      <c r="G106" s="14" t="str">
        <f>IF(F106&lt;&gt;"",IF($G$4="Recurso",IF(LEFT($G$5,1)="M",VLOOKUP($G$5,'Definición técnica de imagenes'!$A$3:$G$17,5,FALSE),IF($G$5="F1",'Definición técnica de imagenes'!$E$15,'Definición técnica de imagenes'!$F$13)),'Definición técnica de imagenes'!$E$16),"")</f>
        <v/>
      </c>
      <c r="H106" s="14" t="str">
        <f t="shared" si="13"/>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12"/>
        <v/>
      </c>
      <c r="G107" s="14" t="str">
        <f>IF(F107&lt;&gt;"",IF($G$4="Recurso",IF(LEFT($G$5,1)="M",VLOOKUP($G$5,'Definición técnica de imagenes'!$A$3:$G$17,5,FALSE),IF($G$5="F1",'Definición técnica de imagenes'!$E$15,'Definición técnica de imagenes'!$F$13)),'Definición técnica de imagenes'!$E$16),"")</f>
        <v/>
      </c>
      <c r="H107" s="14" t="str">
        <f t="shared" si="13"/>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12"/>
        <v/>
      </c>
      <c r="G108" s="14" t="str">
        <f>IF(F108&lt;&gt;"",IF($G$4="Recurso",IF(LEFT($G$5,1)="M",VLOOKUP($G$5,'Definición técnica de imagenes'!$A$3:$G$17,5,FALSE),IF($G$5="F1",'Definición técnica de imagenes'!$E$15,'Definición técnica de imagenes'!$F$13)),'Definición técnica de imagenes'!$E$16),"")</f>
        <v/>
      </c>
      <c r="H108" s="14" t="str">
        <f t="shared" si="13"/>
        <v/>
      </c>
      <c r="I108" s="14" t="str">
        <f>IF(OR(B108&lt;&gt;"",J108&lt;&gt;""),IF($G$4="Recurso",IF(LEFT($G$5,1)="M",IF(VLOOKUP($G$5,'Definición técnica de imagenes'!$A$3:$G$17,6,FALSE)=0,"",VLOOKUP($G$5,'Definición técnica de imagenes'!$A$3:$G$17,6,FALSE)),IF($G$5="F1","","")),'Definición técnica de imagenes'!$F$16),"")</f>
        <v/>
      </c>
      <c r="J108" s="14"/>
      <c r="K108" s="15"/>
    </row>
    <row r="109" spans="1:11" s="12" customFormat="1" x14ac:dyDescent="0.25">
      <c r="A109" s="13"/>
      <c r="B109" s="13"/>
      <c r="C109" s="13"/>
      <c r="D109" s="14"/>
      <c r="E109" s="14"/>
      <c r="F109" s="14" t="str">
        <f t="shared" si="12"/>
        <v/>
      </c>
      <c r="G109" s="14" t="str">
        <f>IF(F109&lt;&gt;"",IF($G$4="Recurso",IF(LEFT($G$5,1)="M",VLOOKUP($G$5,'Definición técnica de imagenes'!$A$3:$G$17,5,FALSE),IF($G$5="F1",'Definición técnica de imagenes'!$E$15,'Definición técnica de imagenes'!$F$13)),'Definición técnica de imagenes'!$E$16),"")</f>
        <v/>
      </c>
      <c r="H109" s="14" t="str">
        <f t="shared" si="13"/>
        <v/>
      </c>
      <c r="I109" s="14" t="str">
        <f>IF(OR(B109&lt;&gt;"",J109&lt;&gt;""),IF($G$4="Recurso",IF(LEFT($G$5,1)="M",IF(VLOOKUP($G$5,'Definición técnica de imagenes'!$A$3:$G$17,6,FALSE)=0,"",VLOOKUP($G$5,'Definición técnica de imagenes'!$A$3:$G$17,6,FALSE)),IF($G$5="F1","","")),'Definición técnica de imagenes'!$F$16),"")</f>
        <v/>
      </c>
      <c r="J109" s="14"/>
      <c r="K109" s="15"/>
    </row>
    <row r="110" spans="1:11" s="12" customFormat="1" x14ac:dyDescent="0.25">
      <c r="A110" s="13"/>
      <c r="B110" s="13"/>
      <c r="C110" s="13"/>
      <c r="D110" s="14"/>
      <c r="E110" s="14"/>
      <c r="F110" s="14" t="str">
        <f t="shared" si="12"/>
        <v/>
      </c>
      <c r="G110" s="14" t="str">
        <f>IF(F110&lt;&gt;"",IF($G$4="Recurso",IF(LEFT($G$5,1)="M",VLOOKUP($G$5,'Definición técnica de imagenes'!$A$3:$G$17,5,FALSE),IF($G$5="F1",'Definición técnica de imagenes'!$E$15,'Definición técnica de imagenes'!$F$13)),'Definición técnica de imagenes'!$E$16),"")</f>
        <v/>
      </c>
      <c r="H110" s="14" t="str">
        <f t="shared" si="13"/>
        <v/>
      </c>
      <c r="I110" s="14" t="str">
        <f>IF(OR(B110&lt;&gt;"",J110&lt;&gt;""),IF($G$4="Recurso",IF(LEFT($G$5,1)="M",IF(VLOOKUP($G$5,'Definición técnica de imagenes'!$A$3:$G$17,6,FALSE)=0,"",VLOOKUP($G$5,'Definición técnica de imagenes'!$A$3:$G$17,6,FALSE)),IF($G$5="F1","","")),'Definición técnica de imagenes'!$F$16),"")</f>
        <v/>
      </c>
      <c r="J110" s="14"/>
      <c r="K110" s="15"/>
    </row>
    <row r="111" spans="1:11" s="12" customFormat="1" x14ac:dyDescent="0.25">
      <c r="A111" s="13"/>
      <c r="B111" s="13"/>
      <c r="C111" s="13"/>
      <c r="D111" s="14"/>
      <c r="E111" s="14"/>
      <c r="F111" s="14" t="str">
        <f t="shared" si="12"/>
        <v/>
      </c>
      <c r="G111" s="14" t="str">
        <f>IF(F111&lt;&gt;"",IF($G$4="Recurso",IF(LEFT($G$5,1)="M",VLOOKUP($G$5,'Definición técnica de imagenes'!$A$3:$G$17,5,FALSE),IF($G$5="F1",'Definición técnica de imagenes'!$E$15,'Definición técnica de imagenes'!$F$13)),'Definición técnica de imagenes'!$E$16),"")</f>
        <v/>
      </c>
      <c r="H111" s="14" t="str">
        <f t="shared" si="13"/>
        <v/>
      </c>
      <c r="I111" s="14" t="str">
        <f>IF(OR(B111&lt;&gt;"",J111&lt;&gt;""),IF($G$4="Recurso",IF(LEFT($G$5,1)="M",IF(VLOOKUP($G$5,'Definición técnica de imagenes'!$A$3:$G$17,6,FALSE)=0,"",VLOOKUP($G$5,'Definición técnica de imagenes'!$A$3:$G$17,6,FALSE)),IF($G$5="F1","","")),'Definición técnica de imagenes'!$F$16),"")</f>
        <v/>
      </c>
      <c r="J111" s="14"/>
      <c r="K111"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11">
      <formula1>"Vertical,Horizontal"</formula1>
    </dataValidation>
    <dataValidation type="list" allowBlank="1" showInputMessage="1" showErrorMessage="1" sqref="D10:D111">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8" r:id="rId1" display="http://www.shutterstock.com/pic-210939562/stock-photo-the-process-of-washing-cars-with-a-hose-with-water-in-the-yard.html?src=ACqFy8FUsulA4Kc-V--WLw-1-41"/>
    <hyperlink ref="B13"/>
  </hyperlinks>
  <pageMargins left="0.75" right="0.75" top="1" bottom="1" header="0.5" footer="0.5"/>
  <pageSetup orientation="portrait" horizontalDpi="4294967292" verticalDpi="4294967292" r:id="rId2"/>
  <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0" customWidth="1"/>
    <col min="2" max="2" width="11" style="30"/>
    <col min="3" max="3" width="13.875" style="30" customWidth="1"/>
    <col min="4" max="4" width="11.375" style="30" customWidth="1"/>
    <col min="5" max="7" width="11" style="30"/>
    <col min="8" max="11" width="11" style="30" hidden="1" customWidth="1"/>
    <col min="12" max="16384" width="11" style="30"/>
  </cols>
  <sheetData>
    <row r="1" spans="1:11" ht="16.5" thickBot="1" x14ac:dyDescent="0.3">
      <c r="A1" s="114" t="s">
        <v>38</v>
      </c>
      <c r="B1" s="115"/>
      <c r="C1" s="115"/>
      <c r="D1" s="115"/>
      <c r="E1" s="115"/>
      <c r="F1" s="116"/>
    </row>
    <row r="2" spans="1:11" x14ac:dyDescent="0.25">
      <c r="A2" s="38" t="s">
        <v>42</v>
      </c>
      <c r="B2" s="39"/>
      <c r="C2" s="117" t="s">
        <v>13</v>
      </c>
      <c r="D2" s="118"/>
      <c r="E2" s="119"/>
      <c r="F2" s="40"/>
    </row>
    <row r="3" spans="1:11" ht="63" x14ac:dyDescent="0.25">
      <c r="A3" s="41" t="s">
        <v>43</v>
      </c>
      <c r="B3" s="39"/>
      <c r="C3" s="123" t="s">
        <v>14</v>
      </c>
      <c r="D3" s="124"/>
      <c r="E3" s="125"/>
      <c r="F3" s="40"/>
      <c r="H3" s="30" t="s">
        <v>18</v>
      </c>
      <c r="I3" s="30" t="s">
        <v>19</v>
      </c>
      <c r="J3" s="30" t="s">
        <v>20</v>
      </c>
      <c r="K3" s="30" t="s">
        <v>52</v>
      </c>
    </row>
    <row r="4" spans="1:11" ht="31.5" x14ac:dyDescent="0.25">
      <c r="A4" s="38" t="s">
        <v>44</v>
      </c>
      <c r="B4" s="39"/>
      <c r="C4" s="34" t="s">
        <v>15</v>
      </c>
      <c r="D4" s="33" t="s">
        <v>16</v>
      </c>
      <c r="E4" s="37" t="s">
        <v>17</v>
      </c>
      <c r="F4" s="40"/>
      <c r="H4" s="30" t="s">
        <v>21</v>
      </c>
      <c r="I4" s="30" t="s">
        <v>25</v>
      </c>
      <c r="J4" s="30">
        <v>1</v>
      </c>
      <c r="K4" s="30">
        <v>1</v>
      </c>
    </row>
    <row r="5" spans="1:11" ht="79.5" thickBot="1" x14ac:dyDescent="0.3">
      <c r="A5" s="41" t="s">
        <v>45</v>
      </c>
      <c r="B5" s="39"/>
      <c r="C5" s="36" t="s">
        <v>35</v>
      </c>
      <c r="D5" s="126" t="str">
        <f>CONCATENATE(H21,"_",I21,"_",J21,"_CO")</f>
        <v>LE_07_04_CO</v>
      </c>
      <c r="E5" s="127"/>
      <c r="F5" s="40"/>
      <c r="H5" s="30" t="s">
        <v>22</v>
      </c>
      <c r="I5" s="30" t="s">
        <v>26</v>
      </c>
      <c r="J5" s="30">
        <v>2</v>
      </c>
      <c r="K5" s="30">
        <v>2</v>
      </c>
    </row>
    <row r="6" spans="1:11" ht="32.25" thickBot="1" x14ac:dyDescent="0.3">
      <c r="A6" s="38" t="s">
        <v>10</v>
      </c>
      <c r="B6" s="39"/>
      <c r="C6" s="39"/>
      <c r="D6" s="39"/>
      <c r="E6" s="39"/>
      <c r="F6" s="40"/>
      <c r="H6" s="30" t="s">
        <v>23</v>
      </c>
      <c r="I6" s="30" t="s">
        <v>27</v>
      </c>
      <c r="J6" s="30">
        <v>3</v>
      </c>
      <c r="K6" s="30">
        <v>3</v>
      </c>
    </row>
    <row r="7" spans="1:11" ht="48" thickBot="1" x14ac:dyDescent="0.3">
      <c r="A7" s="41" t="s">
        <v>11</v>
      </c>
      <c r="B7" s="39"/>
      <c r="C7" s="70" t="s">
        <v>127</v>
      </c>
      <c r="D7" s="112" t="str">
        <f>CONCATENATE("SolicitudGrafica_",D5,".xls")</f>
        <v>SolicitudGrafica_LE_07_04_CO.xls</v>
      </c>
      <c r="E7" s="112"/>
      <c r="F7" s="113"/>
      <c r="H7" s="30" t="s">
        <v>24</v>
      </c>
      <c r="I7" s="30" t="s">
        <v>28</v>
      </c>
      <c r="J7" s="30">
        <v>4</v>
      </c>
      <c r="K7" s="30">
        <v>4</v>
      </c>
    </row>
    <row r="8" spans="1:11" ht="47.25" x14ac:dyDescent="0.25">
      <c r="A8" s="41" t="s">
        <v>53</v>
      </c>
      <c r="B8" s="39"/>
      <c r="C8" s="39"/>
      <c r="D8" s="39"/>
      <c r="E8" s="39"/>
      <c r="F8" s="40"/>
      <c r="I8" s="30" t="s">
        <v>29</v>
      </c>
      <c r="J8" s="30">
        <v>5</v>
      </c>
      <c r="K8" s="30">
        <v>5</v>
      </c>
    </row>
    <row r="9" spans="1:11" ht="47.25" x14ac:dyDescent="0.25">
      <c r="A9" s="41" t="s">
        <v>12</v>
      </c>
      <c r="B9" s="39"/>
      <c r="C9" s="39"/>
      <c r="D9" s="39"/>
      <c r="E9" s="39"/>
      <c r="F9" s="40"/>
      <c r="I9" s="30" t="s">
        <v>30</v>
      </c>
      <c r="J9" s="30">
        <v>6</v>
      </c>
      <c r="K9" s="30">
        <v>6</v>
      </c>
    </row>
    <row r="10" spans="1:11" ht="32.25" thickBot="1" x14ac:dyDescent="0.3">
      <c r="A10" s="42" t="s">
        <v>36</v>
      </c>
      <c r="B10" s="43"/>
      <c r="C10" s="43"/>
      <c r="D10" s="43"/>
      <c r="E10" s="43"/>
      <c r="F10" s="44"/>
      <c r="I10" s="30" t="s">
        <v>31</v>
      </c>
      <c r="J10" s="30">
        <v>7</v>
      </c>
      <c r="K10" s="30">
        <v>7</v>
      </c>
    </row>
    <row r="11" spans="1:11" x14ac:dyDescent="0.25">
      <c r="I11" s="30" t="s">
        <v>32</v>
      </c>
      <c r="J11" s="30">
        <v>8</v>
      </c>
      <c r="K11" s="30">
        <v>8</v>
      </c>
    </row>
    <row r="12" spans="1:11" ht="16.5" thickBot="1" x14ac:dyDescent="0.3">
      <c r="I12" s="30" t="s">
        <v>37</v>
      </c>
      <c r="J12" s="30">
        <v>9</v>
      </c>
      <c r="K12" s="30">
        <v>9</v>
      </c>
    </row>
    <row r="13" spans="1:11" x14ac:dyDescent="0.25">
      <c r="A13" s="114" t="s">
        <v>41</v>
      </c>
      <c r="B13" s="115"/>
      <c r="C13" s="115"/>
      <c r="D13" s="115"/>
      <c r="E13" s="115"/>
      <c r="F13" s="116"/>
      <c r="I13" s="30" t="s">
        <v>33</v>
      </c>
      <c r="J13" s="30">
        <v>10</v>
      </c>
      <c r="K13" s="30">
        <v>10</v>
      </c>
    </row>
    <row r="14" spans="1:11" ht="16.5" thickBot="1" x14ac:dyDescent="0.3">
      <c r="A14" s="41"/>
      <c r="B14" s="39"/>
      <c r="C14" s="39"/>
      <c r="D14" s="39"/>
      <c r="E14" s="39"/>
      <c r="F14" s="40"/>
      <c r="I14" s="30" t="s">
        <v>34</v>
      </c>
      <c r="J14" s="30">
        <v>11</v>
      </c>
      <c r="K14" s="30">
        <v>11</v>
      </c>
    </row>
    <row r="15" spans="1:11" x14ac:dyDescent="0.25">
      <c r="A15" s="38" t="s">
        <v>46</v>
      </c>
      <c r="B15" s="39"/>
      <c r="C15" s="117" t="s">
        <v>49</v>
      </c>
      <c r="D15" s="118"/>
      <c r="E15" s="118"/>
      <c r="F15" s="119"/>
      <c r="J15" s="30">
        <v>12</v>
      </c>
      <c r="K15" s="30">
        <v>12</v>
      </c>
    </row>
    <row r="16" spans="1:11" ht="67.150000000000006" customHeight="1" x14ac:dyDescent="0.25">
      <c r="A16" s="41" t="s">
        <v>47</v>
      </c>
      <c r="B16" s="39"/>
      <c r="C16" s="34" t="s">
        <v>15</v>
      </c>
      <c r="D16" s="33" t="s">
        <v>16</v>
      </c>
      <c r="E16" s="33" t="s">
        <v>17</v>
      </c>
      <c r="F16" s="35" t="s">
        <v>50</v>
      </c>
      <c r="J16" s="30">
        <v>13</v>
      </c>
      <c r="K16" s="30">
        <v>13</v>
      </c>
    </row>
    <row r="17" spans="1:11" ht="32.1" customHeight="1" thickBot="1" x14ac:dyDescent="0.3">
      <c r="A17" s="38" t="s">
        <v>44</v>
      </c>
      <c r="B17" s="39"/>
      <c r="C17" s="36" t="s">
        <v>35</v>
      </c>
      <c r="D17" s="120" t="str">
        <f>CONCATENATE(H21,"_",I21,"_",J21,"_",K45)</f>
        <v>LE_07_04_REC10</v>
      </c>
      <c r="E17" s="121"/>
      <c r="F17" s="122"/>
      <c r="J17" s="30">
        <v>14</v>
      </c>
      <c r="K17" s="30">
        <v>14</v>
      </c>
    </row>
    <row r="18" spans="1:11" ht="79.5" thickBot="1" x14ac:dyDescent="0.3">
      <c r="A18" s="41" t="s">
        <v>48</v>
      </c>
      <c r="B18" s="39"/>
      <c r="C18" s="70" t="s">
        <v>128</v>
      </c>
      <c r="D18" s="112" t="str">
        <f>CONCATENATE("SolicitudGrafica_",D17,".xls")</f>
        <v>SolicitudGrafica_LE_07_04_REC10.xls</v>
      </c>
      <c r="E18" s="112"/>
      <c r="F18" s="113"/>
      <c r="J18" s="30">
        <v>15</v>
      </c>
      <c r="K18" s="30">
        <v>15</v>
      </c>
    </row>
    <row r="19" spans="1:11" x14ac:dyDescent="0.25">
      <c r="A19" s="38" t="s">
        <v>10</v>
      </c>
      <c r="B19" s="39"/>
      <c r="C19" s="39"/>
      <c r="D19" s="39"/>
      <c r="E19" s="39"/>
      <c r="F19" s="40"/>
      <c r="H19" s="30">
        <v>3</v>
      </c>
      <c r="J19" s="30">
        <v>16</v>
      </c>
      <c r="K19" s="30">
        <v>16</v>
      </c>
    </row>
    <row r="20" spans="1:11" ht="63.75" thickBot="1" x14ac:dyDescent="0.3">
      <c r="A20" s="42" t="s">
        <v>51</v>
      </c>
      <c r="B20" s="43"/>
      <c r="C20" s="43"/>
      <c r="D20" s="43"/>
      <c r="E20" s="43"/>
      <c r="F20" s="44"/>
      <c r="H20" s="30">
        <v>4</v>
      </c>
      <c r="I20" s="30">
        <v>5</v>
      </c>
      <c r="J20" s="30">
        <v>4</v>
      </c>
      <c r="K20" s="30">
        <v>17</v>
      </c>
    </row>
    <row r="21" spans="1:11" x14ac:dyDescent="0.25">
      <c r="H21" s="30" t="str">
        <f>IF(INDEX(H4:H7,H20)=H4,"MA",IF(INDEX(H4:H7,H20)=H5,"CN",IF(INDEX(H4:H7,H20)=H6,"CS",IF(INDEX(H4:H7,H20)=H7,"LE"))))</f>
        <v>LE</v>
      </c>
      <c r="I21" s="30" t="str">
        <f>CONCATENATE(IF((I20+2)&lt;10,"0",""),I20+2)</f>
        <v>07</v>
      </c>
      <c r="J21" s="30" t="str">
        <f>CONCATENATE(IF(J20&lt;10,"0",""),J20)</f>
        <v>04</v>
      </c>
      <c r="K21" s="30">
        <v>18</v>
      </c>
    </row>
    <row r="22" spans="1:11" x14ac:dyDescent="0.25">
      <c r="K22" s="30">
        <v>19</v>
      </c>
    </row>
    <row r="23" spans="1:11" x14ac:dyDescent="0.25">
      <c r="K23" s="30">
        <v>20</v>
      </c>
    </row>
    <row r="24" spans="1:11" x14ac:dyDescent="0.25">
      <c r="K24" s="30">
        <v>21</v>
      </c>
    </row>
    <row r="25" spans="1:11" x14ac:dyDescent="0.25">
      <c r="K25" s="30">
        <v>22</v>
      </c>
    </row>
    <row r="26" spans="1:11" x14ac:dyDescent="0.25">
      <c r="K26" s="30">
        <v>23</v>
      </c>
    </row>
    <row r="27" spans="1:11" x14ac:dyDescent="0.25">
      <c r="K27" s="30">
        <v>24</v>
      </c>
    </row>
    <row r="28" spans="1:11" x14ac:dyDescent="0.25">
      <c r="K28" s="30">
        <v>25</v>
      </c>
    </row>
    <row r="29" spans="1:11" x14ac:dyDescent="0.25">
      <c r="K29" s="30">
        <v>26</v>
      </c>
    </row>
    <row r="30" spans="1:11" x14ac:dyDescent="0.25">
      <c r="K30" s="30">
        <v>27</v>
      </c>
    </row>
    <row r="31" spans="1:11" x14ac:dyDescent="0.25">
      <c r="K31" s="30">
        <v>28</v>
      </c>
    </row>
    <row r="32" spans="1:11" x14ac:dyDescent="0.25">
      <c r="K32" s="30">
        <v>29</v>
      </c>
    </row>
    <row r="33" spans="11:11" x14ac:dyDescent="0.25">
      <c r="K33" s="30">
        <v>30</v>
      </c>
    </row>
    <row r="34" spans="11:11" x14ac:dyDescent="0.25">
      <c r="K34" s="30">
        <v>31</v>
      </c>
    </row>
    <row r="35" spans="11:11" x14ac:dyDescent="0.25">
      <c r="K35" s="30">
        <v>32</v>
      </c>
    </row>
    <row r="36" spans="11:11" x14ac:dyDescent="0.25">
      <c r="K36" s="30">
        <v>33</v>
      </c>
    </row>
    <row r="37" spans="11:11" x14ac:dyDescent="0.25">
      <c r="K37" s="30">
        <v>34</v>
      </c>
    </row>
    <row r="38" spans="11:11" x14ac:dyDescent="0.25">
      <c r="K38" s="30">
        <v>35</v>
      </c>
    </row>
    <row r="39" spans="11:11" x14ac:dyDescent="0.25">
      <c r="K39" s="30">
        <v>36</v>
      </c>
    </row>
    <row r="40" spans="11:11" x14ac:dyDescent="0.25">
      <c r="K40" s="30">
        <v>37</v>
      </c>
    </row>
    <row r="41" spans="11:11" x14ac:dyDescent="0.25">
      <c r="K41" s="30">
        <v>38</v>
      </c>
    </row>
    <row r="42" spans="11:11" x14ac:dyDescent="0.25">
      <c r="K42" s="30">
        <v>39</v>
      </c>
    </row>
    <row r="43" spans="11:11" x14ac:dyDescent="0.25">
      <c r="K43" s="30">
        <v>40</v>
      </c>
    </row>
    <row r="44" spans="11:11" x14ac:dyDescent="0.25">
      <c r="K44" s="30">
        <v>1</v>
      </c>
    </row>
    <row r="45" spans="11:11" x14ac:dyDescent="0.25">
      <c r="K45" s="30"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0" customWidth="1"/>
    <col min="2" max="2" width="22.25" style="30" customWidth="1"/>
    <col min="3" max="3" width="17.375" style="30" customWidth="1"/>
    <col min="4" max="4" width="10.875" style="30"/>
    <col min="5" max="5" width="11.75" style="30" customWidth="1"/>
    <col min="6" max="6" width="12.75" style="30" customWidth="1"/>
    <col min="7" max="7" width="11" style="30" customWidth="1"/>
    <col min="8" max="8" width="24.5" style="30" customWidth="1"/>
    <col min="9" max="9" width="22.25" style="30" customWidth="1"/>
    <col min="10" max="10" width="20.75" style="30" customWidth="1"/>
    <col min="11" max="11" width="44.5" style="30" customWidth="1"/>
    <col min="12" max="16384" width="10.875" style="30"/>
  </cols>
  <sheetData>
    <row r="1" spans="1:11" x14ac:dyDescent="0.25">
      <c r="A1" s="128" t="s">
        <v>56</v>
      </c>
      <c r="B1" s="128" t="s">
        <v>63</v>
      </c>
      <c r="C1" s="128" t="s">
        <v>64</v>
      </c>
      <c r="D1" s="128" t="s">
        <v>5</v>
      </c>
      <c r="E1" s="128" t="s">
        <v>65</v>
      </c>
      <c r="F1" s="128" t="s">
        <v>66</v>
      </c>
      <c r="G1" s="128" t="s">
        <v>67</v>
      </c>
      <c r="H1" s="129" t="s">
        <v>68</v>
      </c>
      <c r="I1" s="129"/>
      <c r="J1" s="129"/>
    </row>
    <row r="2" spans="1:11" x14ac:dyDescent="0.25">
      <c r="A2" s="128"/>
      <c r="B2" s="128"/>
      <c r="C2" s="128"/>
      <c r="D2" s="128"/>
      <c r="E2" s="128"/>
      <c r="F2" s="128"/>
      <c r="G2" s="128"/>
      <c r="H2" s="49" t="s">
        <v>65</v>
      </c>
      <c r="I2" s="49" t="s">
        <v>66</v>
      </c>
      <c r="J2" s="49" t="s">
        <v>67</v>
      </c>
    </row>
    <row r="3" spans="1:11" s="51" customFormat="1" x14ac:dyDescent="0.25">
      <c r="A3" s="50" t="s">
        <v>69</v>
      </c>
      <c r="B3" s="50" t="s">
        <v>70</v>
      </c>
      <c r="C3" s="50" t="s">
        <v>71</v>
      </c>
      <c r="D3" s="50" t="s">
        <v>72</v>
      </c>
      <c r="E3" s="50" t="s">
        <v>73</v>
      </c>
      <c r="F3" s="50"/>
      <c r="G3" s="50"/>
      <c r="H3" s="50" t="s">
        <v>130</v>
      </c>
      <c r="I3" s="50"/>
      <c r="J3" s="50"/>
    </row>
    <row r="4" spans="1:11" s="51" customFormat="1" x14ac:dyDescent="0.25">
      <c r="A4" s="52" t="s">
        <v>57</v>
      </c>
      <c r="B4" s="52" t="s">
        <v>74</v>
      </c>
      <c r="C4" s="52" t="s">
        <v>71</v>
      </c>
      <c r="D4" s="52" t="s">
        <v>72</v>
      </c>
      <c r="E4" s="52" t="s">
        <v>75</v>
      </c>
      <c r="F4" s="52" t="s">
        <v>76</v>
      </c>
      <c r="G4" s="52"/>
      <c r="H4" s="52" t="s">
        <v>131</v>
      </c>
      <c r="I4" s="52" t="s">
        <v>133</v>
      </c>
      <c r="J4" s="52"/>
    </row>
    <row r="5" spans="1:11" s="51" customFormat="1" x14ac:dyDescent="0.25">
      <c r="A5" s="53" t="s">
        <v>77</v>
      </c>
      <c r="B5" s="52" t="s">
        <v>78</v>
      </c>
      <c r="C5" s="52" t="s">
        <v>71</v>
      </c>
      <c r="D5" s="52" t="s">
        <v>72</v>
      </c>
      <c r="E5" s="52" t="s">
        <v>75</v>
      </c>
      <c r="F5" s="52" t="s">
        <v>76</v>
      </c>
      <c r="G5" s="54"/>
      <c r="H5" s="52" t="s">
        <v>131</v>
      </c>
      <c r="I5" s="52" t="s">
        <v>133</v>
      </c>
      <c r="J5" s="54"/>
    </row>
    <row r="6" spans="1:11" s="51" customFormat="1" x14ac:dyDescent="0.25">
      <c r="A6" s="52" t="s">
        <v>58</v>
      </c>
      <c r="B6" s="52" t="s">
        <v>79</v>
      </c>
      <c r="C6" s="52" t="s">
        <v>71</v>
      </c>
      <c r="D6" s="52" t="s">
        <v>72</v>
      </c>
      <c r="E6" s="52" t="s">
        <v>75</v>
      </c>
      <c r="F6" s="52" t="s">
        <v>76</v>
      </c>
      <c r="G6" s="52" t="s">
        <v>73</v>
      </c>
      <c r="H6" s="52" t="s">
        <v>131</v>
      </c>
      <c r="I6" s="52" t="s">
        <v>133</v>
      </c>
      <c r="J6" s="52" t="s">
        <v>134</v>
      </c>
    </row>
    <row r="7" spans="1:11" s="51" customFormat="1" ht="25.5" x14ac:dyDescent="0.25">
      <c r="A7" s="52" t="s">
        <v>80</v>
      </c>
      <c r="B7" s="52" t="s">
        <v>81</v>
      </c>
      <c r="C7" s="52" t="s">
        <v>71</v>
      </c>
      <c r="D7" s="52" t="s">
        <v>72</v>
      </c>
      <c r="E7" s="52" t="s">
        <v>75</v>
      </c>
      <c r="F7" s="52" t="s">
        <v>76</v>
      </c>
      <c r="G7" s="52"/>
      <c r="H7" s="52" t="s">
        <v>131</v>
      </c>
      <c r="I7" s="52" t="s">
        <v>133</v>
      </c>
      <c r="J7" s="52"/>
    </row>
    <row r="8" spans="1:11" s="51" customFormat="1" ht="25.5" x14ac:dyDescent="0.25">
      <c r="A8" s="52" t="s">
        <v>82</v>
      </c>
      <c r="B8" s="52" t="s">
        <v>83</v>
      </c>
      <c r="C8" s="52" t="s">
        <v>71</v>
      </c>
      <c r="D8" s="52" t="s">
        <v>72</v>
      </c>
      <c r="E8" s="52" t="s">
        <v>75</v>
      </c>
      <c r="F8" s="52" t="s">
        <v>76</v>
      </c>
      <c r="G8" s="52"/>
      <c r="H8" s="52" t="s">
        <v>131</v>
      </c>
      <c r="I8" s="52" t="s">
        <v>133</v>
      </c>
      <c r="J8" s="52"/>
    </row>
    <row r="9" spans="1:11" s="51" customFormat="1" x14ac:dyDescent="0.25">
      <c r="A9" s="52" t="s">
        <v>84</v>
      </c>
      <c r="B9" s="52" t="s">
        <v>85</v>
      </c>
      <c r="C9" s="52" t="s">
        <v>71</v>
      </c>
      <c r="D9" s="52" t="s">
        <v>72</v>
      </c>
      <c r="E9" s="52" t="s">
        <v>75</v>
      </c>
      <c r="F9" s="52" t="s">
        <v>76</v>
      </c>
      <c r="G9" s="52"/>
      <c r="H9" s="52" t="s">
        <v>131</v>
      </c>
      <c r="I9" s="52" t="s">
        <v>133</v>
      </c>
      <c r="J9" s="52"/>
    </row>
    <row r="10" spans="1:11" s="51" customFormat="1" x14ac:dyDescent="0.25">
      <c r="A10" s="52" t="s">
        <v>86</v>
      </c>
      <c r="B10" s="52" t="s">
        <v>87</v>
      </c>
      <c r="C10" s="52" t="s">
        <v>71</v>
      </c>
      <c r="D10" s="52" t="s">
        <v>72</v>
      </c>
      <c r="E10" s="52" t="s">
        <v>88</v>
      </c>
      <c r="F10" s="52"/>
      <c r="G10" s="52"/>
      <c r="H10" s="52" t="s">
        <v>130</v>
      </c>
      <c r="I10" s="52" t="s">
        <v>133</v>
      </c>
      <c r="J10" s="52"/>
    </row>
    <row r="11" spans="1:11" s="51" customFormat="1" ht="25.5" x14ac:dyDescent="0.25">
      <c r="A11" s="52" t="s">
        <v>89</v>
      </c>
      <c r="B11" s="52" t="s">
        <v>90</v>
      </c>
      <c r="C11" s="52" t="s">
        <v>71</v>
      </c>
      <c r="D11" s="52" t="s">
        <v>72</v>
      </c>
      <c r="E11" s="52" t="s">
        <v>75</v>
      </c>
      <c r="F11" s="52" t="s">
        <v>76</v>
      </c>
      <c r="G11" s="52"/>
      <c r="H11" s="52" t="s">
        <v>131</v>
      </c>
      <c r="I11" s="52" t="s">
        <v>133</v>
      </c>
      <c r="J11" s="52"/>
    </row>
    <row r="12" spans="1:11" s="51" customFormat="1" x14ac:dyDescent="0.25">
      <c r="A12" s="52" t="s">
        <v>91</v>
      </c>
      <c r="B12" s="52" t="s">
        <v>92</v>
      </c>
      <c r="C12" s="52" t="s">
        <v>71</v>
      </c>
      <c r="D12" s="52" t="s">
        <v>72</v>
      </c>
      <c r="E12" s="52" t="s">
        <v>75</v>
      </c>
      <c r="F12" s="52" t="s">
        <v>76</v>
      </c>
      <c r="G12" s="52"/>
      <c r="H12" s="52" t="s">
        <v>131</v>
      </c>
      <c r="I12" s="52" t="s">
        <v>133</v>
      </c>
      <c r="J12" s="52"/>
    </row>
    <row r="13" spans="1:11" ht="63" x14ac:dyDescent="0.25">
      <c r="A13" s="55" t="s">
        <v>93</v>
      </c>
      <c r="B13" s="55" t="s">
        <v>94</v>
      </c>
      <c r="C13" s="52" t="s">
        <v>71</v>
      </c>
      <c r="D13" s="56" t="s">
        <v>95</v>
      </c>
      <c r="E13" s="56"/>
      <c r="F13" s="57" t="s">
        <v>125</v>
      </c>
      <c r="G13" s="55"/>
      <c r="H13" s="52"/>
      <c r="I13" s="52" t="s">
        <v>130</v>
      </c>
      <c r="J13" s="55"/>
      <c r="K13" s="30" t="s">
        <v>96</v>
      </c>
    </row>
    <row r="14" spans="1:11" x14ac:dyDescent="0.25">
      <c r="A14" s="55" t="s">
        <v>97</v>
      </c>
      <c r="B14" s="55" t="s">
        <v>98</v>
      </c>
      <c r="C14" s="52" t="s">
        <v>71</v>
      </c>
      <c r="D14" s="56" t="s">
        <v>72</v>
      </c>
      <c r="E14" s="56"/>
      <c r="F14" s="57" t="s">
        <v>126</v>
      </c>
      <c r="G14" s="55"/>
      <c r="H14" s="52"/>
      <c r="I14" s="52" t="s">
        <v>130</v>
      </c>
      <c r="J14" s="55"/>
    </row>
    <row r="15" spans="1:11" ht="31.5" x14ac:dyDescent="0.25">
      <c r="A15" s="55" t="s">
        <v>99</v>
      </c>
      <c r="B15" s="55" t="s">
        <v>100</v>
      </c>
      <c r="C15" s="52" t="s">
        <v>101</v>
      </c>
      <c r="D15" s="55" t="s">
        <v>95</v>
      </c>
      <c r="E15" s="55" t="s">
        <v>124</v>
      </c>
      <c r="F15" s="55"/>
      <c r="G15" s="55"/>
      <c r="H15" s="52" t="s">
        <v>130</v>
      </c>
      <c r="I15" s="55"/>
      <c r="J15" s="55"/>
      <c r="K15" s="30" t="s">
        <v>102</v>
      </c>
    </row>
    <row r="16" spans="1:11" ht="94.5" x14ac:dyDescent="0.25">
      <c r="A16" s="57" t="s">
        <v>103</v>
      </c>
      <c r="B16" s="57"/>
      <c r="C16" s="53" t="s">
        <v>101</v>
      </c>
      <c r="D16" s="57" t="s">
        <v>104</v>
      </c>
      <c r="E16" s="56" t="s">
        <v>122</v>
      </c>
      <c r="F16" s="56" t="s">
        <v>123</v>
      </c>
      <c r="G16" s="56"/>
      <c r="H16" s="57" t="s">
        <v>132</v>
      </c>
      <c r="I16" s="57" t="s">
        <v>135</v>
      </c>
      <c r="J16" s="56"/>
      <c r="K16" s="58" t="s">
        <v>105</v>
      </c>
    </row>
    <row r="17" spans="1:11" ht="25.5" x14ac:dyDescent="0.25">
      <c r="A17" s="52" t="s">
        <v>106</v>
      </c>
      <c r="B17" s="52"/>
      <c r="C17" s="52" t="s">
        <v>71</v>
      </c>
      <c r="D17" s="52" t="s">
        <v>72</v>
      </c>
      <c r="E17" s="52" t="s">
        <v>107</v>
      </c>
      <c r="F17" s="52" t="s">
        <v>108</v>
      </c>
      <c r="G17" s="52"/>
      <c r="H17" s="59" t="s">
        <v>109</v>
      </c>
      <c r="I17" s="59" t="s">
        <v>110</v>
      </c>
      <c r="J17" s="52"/>
      <c r="K17" s="60" t="s">
        <v>111</v>
      </c>
    </row>
    <row r="20" spans="1:11" x14ac:dyDescent="0.25">
      <c r="A20" s="61" t="s">
        <v>112</v>
      </c>
    </row>
    <row r="21" spans="1:11" x14ac:dyDescent="0.25">
      <c r="A21" s="62" t="s">
        <v>113</v>
      </c>
      <c r="B21" s="63" t="s">
        <v>136</v>
      </c>
      <c r="C21" s="64" t="s">
        <v>22</v>
      </c>
      <c r="D21" s="63"/>
      <c r="E21" s="63"/>
    </row>
    <row r="22" spans="1:11" x14ac:dyDescent="0.25">
      <c r="A22" s="65" t="s">
        <v>114</v>
      </c>
      <c r="B22" s="71" t="s">
        <v>137</v>
      </c>
      <c r="C22" s="67" t="s">
        <v>138</v>
      </c>
      <c r="D22" s="66"/>
      <c r="E22" s="66"/>
    </row>
    <row r="23" spans="1:11" x14ac:dyDescent="0.25">
      <c r="A23" s="65" t="s">
        <v>115</v>
      </c>
      <c r="B23" s="71" t="s">
        <v>139</v>
      </c>
      <c r="C23" s="67" t="s">
        <v>140</v>
      </c>
      <c r="D23" s="66"/>
      <c r="E23" s="66"/>
    </row>
    <row r="24" spans="1:11" ht="31.5" x14ac:dyDescent="0.25">
      <c r="A24" s="65" t="s">
        <v>116</v>
      </c>
      <c r="B24" s="66" t="s">
        <v>141</v>
      </c>
      <c r="C24" s="67" t="s">
        <v>144</v>
      </c>
      <c r="D24" s="66"/>
      <c r="E24" s="66"/>
    </row>
    <row r="25" spans="1:11" x14ac:dyDescent="0.25">
      <c r="A25" s="65" t="s">
        <v>117</v>
      </c>
      <c r="B25" s="66" t="s">
        <v>142</v>
      </c>
      <c r="C25" s="67" t="s">
        <v>143</v>
      </c>
      <c r="D25" s="66"/>
      <c r="E25" s="66"/>
    </row>
    <row r="26" spans="1:11" ht="63" x14ac:dyDescent="0.25">
      <c r="A26" s="65" t="s">
        <v>118</v>
      </c>
      <c r="B26" s="66" t="s">
        <v>119</v>
      </c>
      <c r="C26" s="67" t="s">
        <v>120</v>
      </c>
      <c r="D26" s="66"/>
      <c r="E26" s="66"/>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PEQUETITA GARCIA</dc:creator>
  <cp:lastModifiedBy>Edwin Rodriguez</cp:lastModifiedBy>
  <dcterms:created xsi:type="dcterms:W3CDTF">2014-07-01T23:43:25Z</dcterms:created>
  <dcterms:modified xsi:type="dcterms:W3CDTF">2015-08-28T05:27:33Z</dcterms:modified>
</cp:coreProperties>
</file>